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baxterl/Library/Mobile Documents/com~apple~CloudDocs/"/>
    </mc:Choice>
  </mc:AlternateContent>
  <xr:revisionPtr revIDLastSave="0" documentId="8_{022ED92E-69D6-2147-B0FD-ADB39A0711E5}" xr6:coauthVersionLast="47" xr6:coauthVersionMax="47" xr10:uidLastSave="{00000000-0000-0000-0000-000000000000}"/>
  <bookViews>
    <workbookView xWindow="1500" yWindow="820" windowWidth="28280" windowHeight="17420" activeTab="6" xr2:uid="{1DB0D0B2-CF13-3A47-BD31-B6A4C10D23E0}"/>
  </bookViews>
  <sheets>
    <sheet name="Start Here!" sheetId="5" r:id="rId1"/>
    <sheet name="Forecasted forage balance" sheetId="1" r:id="rId2"/>
    <sheet name="Calculating paddocks" sheetId="3" r:id="rId3"/>
    <sheet name="Printable summary" sheetId="4" r:id="rId4"/>
    <sheet name="Grazing stick calculator" sheetId="6" r:id="rId5"/>
    <sheet name="Actual forage balance" sheetId="7" r:id="rId6"/>
    <sheet name="Lookup" sheetId="2"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 l="1"/>
  <c r="G15" i="2"/>
  <c r="E14" i="2"/>
  <c r="G14" i="2"/>
  <c r="E9" i="2"/>
  <c r="E10" i="2"/>
  <c r="E11" i="2"/>
  <c r="E12" i="2"/>
  <c r="E13" i="2"/>
  <c r="G9" i="2"/>
  <c r="G10" i="2"/>
  <c r="G11" i="2"/>
  <c r="G12" i="2"/>
  <c r="G13" i="2"/>
  <c r="E7" i="2"/>
  <c r="G7" i="2"/>
  <c r="E8" i="2"/>
  <c r="G8" i="2"/>
  <c r="B18" i="1"/>
  <c r="V4"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3" i="7"/>
  <c r="E14" i="6"/>
  <c r="E13" i="6"/>
  <c r="L39" i="7" l="1"/>
  <c r="W39" i="7" s="1"/>
  <c r="X39" i="7" s="1"/>
  <c r="L29" i="7"/>
  <c r="W29" i="7" s="1"/>
  <c r="X29" i="7" s="1"/>
  <c r="L17" i="7"/>
  <c r="W17" i="7" s="1"/>
  <c r="X17" i="7" s="1"/>
  <c r="L20" i="7"/>
  <c r="W20" i="7" s="1"/>
  <c r="X20" i="7" s="1"/>
  <c r="L37" i="7"/>
  <c r="W37" i="7" s="1"/>
  <c r="X37" i="7" s="1"/>
  <c r="L15" i="7"/>
  <c r="W15" i="7" s="1"/>
  <c r="X15" i="7" s="1"/>
  <c r="L28" i="7"/>
  <c r="W28" i="7" s="1"/>
  <c r="X28" i="7" s="1"/>
  <c r="L47" i="7"/>
  <c r="W47" i="7" s="1"/>
  <c r="X47" i="7" s="1"/>
  <c r="L49" i="7"/>
  <c r="W49" i="7" s="1"/>
  <c r="X49" i="7" s="1"/>
  <c r="L27" i="7"/>
  <c r="W27" i="7" s="1"/>
  <c r="X27" i="7" s="1"/>
  <c r="L19" i="7"/>
  <c r="W19" i="7" s="1"/>
  <c r="X19" i="7" s="1"/>
  <c r="L12" i="7"/>
  <c r="W12" i="7" s="1"/>
  <c r="X12" i="7" s="1"/>
  <c r="L10" i="7"/>
  <c r="W10" i="7" s="1"/>
  <c r="X10" i="7" s="1"/>
  <c r="L8" i="7"/>
  <c r="W8" i="7" s="1"/>
  <c r="X8" i="7" s="1"/>
  <c r="L7" i="7"/>
  <c r="W7" i="7" s="1"/>
  <c r="X7" i="7" s="1"/>
  <c r="L54" i="7"/>
  <c r="W54" i="7" s="1"/>
  <c r="X54" i="7" s="1"/>
  <c r="L18" i="7"/>
  <c r="W18" i="7" s="1"/>
  <c r="X18" i="7" s="1"/>
  <c r="L5" i="7"/>
  <c r="W5" i="7" s="1"/>
  <c r="X5" i="7" s="1"/>
  <c r="L50" i="7"/>
  <c r="W50" i="7" s="1"/>
  <c r="X50" i="7" s="1"/>
  <c r="L38" i="7"/>
  <c r="W38" i="7" s="1"/>
  <c r="X38" i="7" s="1"/>
  <c r="L40" i="7"/>
  <c r="W40" i="7" s="1"/>
  <c r="X40" i="7" s="1"/>
  <c r="L48" i="7"/>
  <c r="W48" i="7" s="1"/>
  <c r="X48" i="7" s="1"/>
  <c r="L30" i="7"/>
  <c r="W30" i="7" s="1"/>
  <c r="X30" i="7" s="1"/>
  <c r="L3" i="7"/>
  <c r="W3" i="7" s="1"/>
  <c r="X3" i="7" s="1"/>
  <c r="L52" i="7"/>
  <c r="W52" i="7" s="1"/>
  <c r="X52" i="7" s="1"/>
  <c r="L45" i="7"/>
  <c r="W45" i="7" s="1"/>
  <c r="X45" i="7" s="1"/>
  <c r="L42" i="7"/>
  <c r="W42" i="7" s="1"/>
  <c r="X42" i="7" s="1"/>
  <c r="L35" i="7"/>
  <c r="W35" i="7" s="1"/>
  <c r="X35" i="7" s="1"/>
  <c r="L32" i="7"/>
  <c r="W32" i="7" s="1"/>
  <c r="X32" i="7" s="1"/>
  <c r="L25" i="7"/>
  <c r="W25" i="7" s="1"/>
  <c r="X25" i="7" s="1"/>
  <c r="L22" i="7"/>
  <c r="W22" i="7" s="1"/>
  <c r="X22" i="7" s="1"/>
  <c r="L16" i="7"/>
  <c r="W16" i="7" s="1"/>
  <c r="X16" i="7" s="1"/>
  <c r="L9" i="7"/>
  <c r="W9" i="7" s="1"/>
  <c r="X9" i="7" s="1"/>
  <c r="L36" i="7"/>
  <c r="W36" i="7" s="1"/>
  <c r="X36" i="7" s="1"/>
  <c r="L26" i="7"/>
  <c r="W26" i="7" s="1"/>
  <c r="X26" i="7" s="1"/>
  <c r="L13" i="7"/>
  <c r="W13" i="7" s="1"/>
  <c r="X13" i="7" s="1"/>
  <c r="L11" i="7"/>
  <c r="W11" i="7" s="1"/>
  <c r="X11" i="7" s="1"/>
  <c r="L6" i="7"/>
  <c r="W6" i="7" s="1"/>
  <c r="X6" i="7" s="1"/>
  <c r="L4" i="7"/>
  <c r="W4" i="7" s="1"/>
  <c r="X4" i="7" s="1"/>
  <c r="L53" i="7"/>
  <c r="W53" i="7" s="1"/>
  <c r="X53" i="7" s="1"/>
  <c r="L51" i="7"/>
  <c r="W51" i="7" s="1"/>
  <c r="X51" i="7" s="1"/>
  <c r="L46" i="7"/>
  <c r="W46" i="7" s="1"/>
  <c r="X46" i="7" s="1"/>
  <c r="L44" i="7"/>
  <c r="W44" i="7" s="1"/>
  <c r="X44" i="7" s="1"/>
  <c r="L43" i="7"/>
  <c r="W43" i="7" s="1"/>
  <c r="X43" i="7" s="1"/>
  <c r="L41" i="7"/>
  <c r="W41" i="7" s="1"/>
  <c r="X41" i="7" s="1"/>
  <c r="L34" i="7"/>
  <c r="W34" i="7" s="1"/>
  <c r="X34" i="7" s="1"/>
  <c r="L33" i="7"/>
  <c r="W33" i="7" s="1"/>
  <c r="X33" i="7" s="1"/>
  <c r="L31" i="7"/>
  <c r="W31" i="7" s="1"/>
  <c r="X31" i="7" s="1"/>
  <c r="L24" i="7"/>
  <c r="W24" i="7" s="1"/>
  <c r="X24" i="7" s="1"/>
  <c r="L23" i="7"/>
  <c r="W23" i="7" s="1"/>
  <c r="X23" i="7" s="1"/>
  <c r="L21" i="7"/>
  <c r="W21" i="7" s="1"/>
  <c r="X21" i="7" s="1"/>
  <c r="L14" i="7"/>
  <c r="W14" i="7" s="1"/>
  <c r="X14" i="7" s="1"/>
  <c r="E15" i="6"/>
  <c r="B47" i="1"/>
  <c r="B17" i="3"/>
  <c r="B13" i="3"/>
  <c r="B12" i="4" s="1"/>
  <c r="B65" i="1"/>
  <c r="B59" i="1"/>
  <c r="B53" i="1"/>
  <c r="B41" i="1"/>
  <c r="G3" i="2"/>
  <c r="G4" i="2"/>
  <c r="G5" i="2"/>
  <c r="G6" i="2"/>
  <c r="E3" i="2"/>
  <c r="E4" i="2"/>
  <c r="E5" i="2"/>
  <c r="E6" i="2"/>
  <c r="G2" i="2"/>
  <c r="E2" i="2"/>
  <c r="B33" i="1"/>
  <c r="B28" i="1"/>
  <c r="B23" i="1"/>
  <c r="B13" i="1"/>
  <c r="B18" i="3" l="1"/>
  <c r="E22" i="6"/>
  <c r="E18" i="6"/>
  <c r="B16" i="3"/>
  <c r="B68" i="1"/>
  <c r="B4" i="4" s="1"/>
  <c r="B69" i="1"/>
  <c r="B5" i="4" s="1"/>
  <c r="B19" i="3" l="1"/>
  <c r="B70" i="1"/>
  <c r="B13" i="4" l="1"/>
  <c r="B26" i="3"/>
  <c r="B18" i="4"/>
  <c r="B22" i="3"/>
  <c r="B14" i="4" s="1"/>
  <c r="A72" i="1"/>
  <c r="B6" i="4"/>
  <c r="A8" i="4" s="1"/>
  <c r="B25" i="3" l="1"/>
  <c r="B17" i="4" s="1"/>
</calcChain>
</file>

<file path=xl/sharedStrings.xml><?xml version="1.0" encoding="utf-8"?>
<sst xmlns="http://schemas.openxmlformats.org/spreadsheetml/2006/main" count="363" uniqueCount="264">
  <si>
    <t>Grazing Workbook Instructions</t>
  </si>
  <si>
    <r>
      <rPr>
        <b/>
        <sz val="12"/>
        <color theme="1"/>
        <rFont val="Calibri"/>
        <family val="2"/>
        <scheme val="minor"/>
      </rPr>
      <t>Welcome to UGA Grazing Workbook.</t>
    </r>
    <r>
      <rPr>
        <sz val="12"/>
        <color theme="1"/>
        <rFont val="Calibri"/>
        <family val="2"/>
        <scheme val="minor"/>
      </rPr>
      <t xml:space="preserve"> This file is designed to help with common calculations associated</t>
    </r>
  </si>
  <si>
    <t xml:space="preserve">with using the grazing stick, forage availability, padock assignments, and creating a grazing plan. </t>
  </si>
  <si>
    <r>
      <t xml:space="preserve">Instructions </t>
    </r>
    <r>
      <rPr>
        <sz val="12"/>
        <color theme="1"/>
        <rFont val="Calibri"/>
        <family val="2"/>
        <scheme val="minor"/>
      </rPr>
      <t>are available on each tab. Start with the tab called "forecasted forage balance" and work to the</t>
    </r>
  </si>
  <si>
    <t>right if you are trying to make a complete grazing plan. You can also just use individual tabs for calculations</t>
  </si>
  <si>
    <t>For your reference</t>
  </si>
  <si>
    <t>Tabs in green are for forcasting (estimating) only. These numbers are based on book values.</t>
  </si>
  <si>
    <t>Tabs in blue are for calculations based on numbers that you need to measure.</t>
  </si>
  <si>
    <t>Any cell in grey you can change (pick from a drop down list or enter a number).</t>
  </si>
  <si>
    <t xml:space="preserve">Any cell in yellow is set to automatically generate a number based on your inputs. </t>
  </si>
  <si>
    <t xml:space="preserve">Any cell in dark green with white text is set to auto generate a response based on your inputs. </t>
  </si>
  <si>
    <t>Red Text</t>
  </si>
  <si>
    <t xml:space="preserve">Any cell in pink with red text is set to auto generate a response based on your inputs. </t>
  </si>
  <si>
    <t>Possible error messages</t>
  </si>
  <si>
    <t>You have not entered all of the required information and the calculation is dividing by 0.</t>
  </si>
  <si>
    <t xml:space="preserve">You have not selected an option from a drop down list. </t>
  </si>
  <si>
    <t>Instructions</t>
  </si>
  <si>
    <t xml:space="preserve">1. Start by entering the number of animals and average weight per animal. Choose the animal class from the drop down list. If you have more than one class of animals, repeat in the next section.  </t>
  </si>
  <si>
    <t>2. Choose your forage type and management (input) level. Enter the number of acres for this forage type and choose your grazing type from the list. Changing the input level and grazing type will influence the anticipated forage production.</t>
  </si>
  <si>
    <t xml:space="preserve">3. All entered/chosen values are used to calcualte your forage balance. If the generated response is red, you will need to make supplementation plans, adjust your herd size, or your input level/grazing management. </t>
  </si>
  <si>
    <t>Step 1: Anticipated Animal Inputs</t>
  </si>
  <si>
    <t>Number of animals (enter number)</t>
  </si>
  <si>
    <t>Average weight per animal (enter number in lbs)</t>
  </si>
  <si>
    <t>Animal type (choose from list)</t>
  </si>
  <si>
    <t>None</t>
  </si>
  <si>
    <t>Anticipated dry matter intake (auto generated)</t>
  </si>
  <si>
    <t>Step 2: Anticipated Forage Production</t>
  </si>
  <si>
    <t>Forage type (choose from list)</t>
  </si>
  <si>
    <t>Hybrid bermudagrass</t>
  </si>
  <si>
    <t>Management level (choose from list)</t>
  </si>
  <si>
    <t>Low</t>
  </si>
  <si>
    <t>Number of acres (enter number)</t>
  </si>
  <si>
    <t>Grazing type (choose from list)</t>
  </si>
  <si>
    <t>Continuous</t>
  </si>
  <si>
    <t>Anticipated forage production (auto generated)</t>
  </si>
  <si>
    <t>Ryegrass</t>
  </si>
  <si>
    <t>Solution: Forecasted forage balance for one year (auto generated)</t>
  </si>
  <si>
    <t>Dry matter required annually (lbs for 365 d)</t>
  </si>
  <si>
    <t>Available forage (total lbs)</t>
  </si>
  <si>
    <t>Forage balance</t>
  </si>
  <si>
    <t>1. Start by entering the days of rest and days of grazing you want for each paddock. Reccomended days of rest for activley growing forages is in the table on the right.</t>
  </si>
  <si>
    <t>2.All cells in yellow will generate automatically based on entered values in this sheet and the previous one. This sheet has calculated the acres required per paddock and total acres needed based on your inputs. If the total acres needed is more than you have available on your farm, then supplementation plans need to be made or herd/flock size should be reduced.</t>
  </si>
  <si>
    <t>Step 1: Calculating the number of paddocks needed</t>
  </si>
  <si>
    <t>REFERENCE VALUES</t>
  </si>
  <si>
    <t>Days of rest (enter number)</t>
  </si>
  <si>
    <t>Recommended minimum rest periods (d)</t>
  </si>
  <si>
    <t>Days of grazing (enter number)</t>
  </si>
  <si>
    <t>Bermudagrass</t>
  </si>
  <si>
    <t>Paddocks needed (auto generated)</t>
  </si>
  <si>
    <t>Bahiagrass</t>
  </si>
  <si>
    <t>Tall fescue</t>
  </si>
  <si>
    <t>Step 2: Calculating acres required per paddock</t>
  </si>
  <si>
    <t>Winter annuals</t>
  </si>
  <si>
    <t>lbs DM required/day (auto generated)</t>
  </si>
  <si>
    <t>Summer annuals</t>
  </si>
  <si>
    <t>days of grazing (auto generated)</t>
  </si>
  <si>
    <t>Alfalfa</t>
  </si>
  <si>
    <t>Anticipated forage available/ac (auto generated)</t>
  </si>
  <si>
    <t>Acres/paddock</t>
  </si>
  <si>
    <t>Solution: Total acres required (auto generated)</t>
  </si>
  <si>
    <t>Total acres required</t>
  </si>
  <si>
    <t>Stocking calcualtions (auto generated)</t>
  </si>
  <si>
    <t>Stocking rate</t>
  </si>
  <si>
    <t>Stocking density</t>
  </si>
  <si>
    <t xml:space="preserve">Rotational grazing plan for: </t>
  </si>
  <si>
    <t>Forecasted forage balance for one year</t>
  </si>
  <si>
    <t>Paddock calculations</t>
  </si>
  <si>
    <t>Stocking calculations</t>
  </si>
  <si>
    <t xml:space="preserve">1. Start by selecting options or entering the numbers required in Step 1. Please note that this calcualtion file is for only one field! </t>
  </si>
  <si>
    <t>2. Enter your height measurments recorded in this field.</t>
  </si>
  <si>
    <t>3. The anticipated days of grazing will be automatically calculated based on your inputs.</t>
  </si>
  <si>
    <t>4. If you want to subdivide the field, you can also enter the desired number of grazing days and it will calculate the desired size.</t>
  </si>
  <si>
    <t>Step 1: Field and Animal Inputs</t>
  </si>
  <si>
    <t>Solution: Predicting available forage (auto generated)</t>
  </si>
  <si>
    <t>Forage Species (choose from list)</t>
  </si>
  <si>
    <t>Beginning grazing height</t>
  </si>
  <si>
    <t>Stand Density (choose from list)</t>
  </si>
  <si>
    <t>Thin</t>
  </si>
  <si>
    <t>Final grazing height</t>
  </si>
  <si>
    <t>Utilization (choose from list)</t>
  </si>
  <si>
    <t>Pounds of forage available/acre</t>
  </si>
  <si>
    <t>Solution: Calcutlating days to graze (auto generated)</t>
  </si>
  <si>
    <t>Days of grazing for this pasture</t>
  </si>
  <si>
    <t>Acres (enter number)</t>
  </si>
  <si>
    <t>Step 3: How many acres do I need for a set number of days</t>
  </si>
  <si>
    <t>Step 2: Enter height measurements</t>
  </si>
  <si>
    <t>Desired days of grazing</t>
  </si>
  <si>
    <t>#1</t>
  </si>
  <si>
    <t>Acres required for desired days of grazing (auto generated)</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</si>
  <si>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</si>
  <si>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</si>
  <si>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</si>
  <si>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</si>
  <si>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</si>
  <si>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</si>
  <si>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</si>
  <si>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</si>
  <si>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</si>
  <si>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</si>
  <si>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</si>
  <si>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</si>
  <si>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</si>
  <si>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</si>
  <si>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</si>
  <si>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</si>
  <si>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</si>
  <si>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</si>
  <si>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</si>
  <si>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</si>
  <si>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</si>
  <si>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</si>
  <si>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</si>
  <si>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</si>
  <si>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</si>
  <si>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</si>
  <si>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</si>
  <si>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</si>
  <si>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</si>
  <si>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</si>
  <si>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</si>
  <si>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</si>
  <si>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</si>
  <si>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</si>
  <si>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</si>
  <si>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</si>
  <si>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</si>
  <si>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</si>
  <si>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</si>
  <si>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</si>
  <si>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</si>
  <si>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</si>
  <si>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</si>
  <si>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</si>
  <si>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</si>
  <si>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</si>
  <si>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</si>
  <si>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</si>
  <si>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</si>
  <si>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Step 1: Summary of forage availability (enter pounds of forage available from  grazing stick calculation for each field)</t>
  </si>
  <si>
    <t>Step 2: Animal Inputs (supports up to three animal types)</t>
  </si>
  <si>
    <t>Solution: Forage balance for this week</t>
  </si>
  <si>
    <t>Week</t>
  </si>
  <si>
    <t>Field 1</t>
  </si>
  <si>
    <t>Field 2</t>
  </si>
  <si>
    <t>Field 3</t>
  </si>
  <si>
    <t>Field 4</t>
  </si>
  <si>
    <t>Field 5</t>
  </si>
  <si>
    <t>Field 6</t>
  </si>
  <si>
    <t>Field 7</t>
  </si>
  <si>
    <t>Field 8</t>
  </si>
  <si>
    <t>Field 9</t>
  </si>
  <si>
    <t>Field 10</t>
  </si>
  <si>
    <t>Total forage available</t>
  </si>
  <si>
    <t>Total forage required</t>
  </si>
  <si>
    <t>Recommendation</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</si>
  <si>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</si>
  <si>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</si>
  <si>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</si>
  <si>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</si>
  <si>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</si>
  <si>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</si>
  <si>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</si>
  <si>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</si>
  <si>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</si>
  <si>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</si>
  <si>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</si>
  <si>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</si>
  <si>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</si>
  <si>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</si>
  <si>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</si>
  <si>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</si>
  <si>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</si>
  <si>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</si>
  <si>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</si>
  <si>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</si>
  <si>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</si>
  <si>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</si>
  <si>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</si>
  <si>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</si>
  <si>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</si>
  <si>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</si>
  <si>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</si>
  <si>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</si>
  <si>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</si>
  <si>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</si>
  <si>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</si>
  <si>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</si>
  <si>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</si>
  <si>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</si>
  <si>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</si>
  <si>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</si>
  <si>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</si>
  <si>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</si>
  <si>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</si>
  <si>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</si>
  <si>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</si>
  <si>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</si>
  <si>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</si>
  <si>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</si>
  <si>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</si>
  <si>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</si>
  <si>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</si>
  <si>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</si>
  <si>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</si>
  <si>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</si>
  <si>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</si>
  <si>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</si>
  <si>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Animal type</t>
  </si>
  <si>
    <t>Predicted DMI</t>
  </si>
  <si>
    <t>Forage species</t>
  </si>
  <si>
    <t>Average</t>
  </si>
  <si>
    <t>High</t>
  </si>
  <si>
    <t>Management levels</t>
  </si>
  <si>
    <t>Column1</t>
  </si>
  <si>
    <t>Minimum height (inches) </t>
  </si>
  <si>
    <t>lbs forage/in</t>
  </si>
  <si>
    <t>Forage Species </t>
  </si>
  <si>
    <t>Begin grazing </t>
  </si>
  <si>
    <t>End grazing </t>
  </si>
  <si>
    <t>Range </t>
  </si>
  <si>
    <t>Stand density</t>
  </si>
  <si>
    <t>Mature beef animal</t>
  </si>
  <si>
    <t>Alfalfa </t>
  </si>
  <si>
    <t>75-400 </t>
  </si>
  <si>
    <t>Growing beef animal</t>
  </si>
  <si>
    <t>Common bermudagrass</t>
  </si>
  <si>
    <t>Alfalfa-grass mixture </t>
  </si>
  <si>
    <t>Gestating beef cow</t>
  </si>
  <si>
    <t>Annual clovers </t>
  </si>
  <si>
    <t>100-300 </t>
  </si>
  <si>
    <t>Dense</t>
  </si>
  <si>
    <t>Lactating beef cow</t>
  </si>
  <si>
    <t>Small grains</t>
  </si>
  <si>
    <t>Grazing type</t>
  </si>
  <si>
    <t>Annual ryegrass </t>
  </si>
  <si>
    <t>Mature sheep</t>
  </si>
  <si>
    <t>Rye</t>
  </si>
  <si>
    <t>Bahiagrass </t>
  </si>
  <si>
    <t>100-350 </t>
  </si>
  <si>
    <t>Growing lamb</t>
  </si>
  <si>
    <t>Annual ryegrass</t>
  </si>
  <si>
    <t>Rotational</t>
  </si>
  <si>
    <t>Bermudagrass </t>
  </si>
  <si>
    <t>150-500 </t>
  </si>
  <si>
    <t>Gestating ewe</t>
  </si>
  <si>
    <t>Intensive rotational</t>
  </si>
  <si>
    <t>Small grains </t>
  </si>
  <si>
    <t>75-250 </t>
  </si>
  <si>
    <t>Lactating ewe</t>
  </si>
  <si>
    <t>Tall fescue + white clover </t>
  </si>
  <si>
    <t>Tall fescue </t>
  </si>
  <si>
    <t>Mature goat</t>
  </si>
  <si>
    <t>80-325 </t>
  </si>
  <si>
    <t>Growing kid</t>
  </si>
  <si>
    <t>Gestating doe</t>
  </si>
  <si>
    <t>Lactating doe</t>
  </si>
  <si>
    <t>Millets</t>
  </si>
  <si>
    <t>Mature horse</t>
  </si>
  <si>
    <t>Sorghums</t>
  </si>
  <si>
    <t>Growing horse</t>
  </si>
  <si>
    <t>Gestating horse</t>
  </si>
  <si>
    <t>Lactating horse</t>
  </si>
  <si>
    <t>Working horse</t>
  </si>
  <si>
    <t>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</si>
</sst>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00"/>
  </numFmts>
  <fonts count="12" x14ac:knownFonts="1">
    <font>
      <sz val="12"/>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b/>
      <sz val="12"/>
      <color theme="1"/>
      <name val="Calibri"/>
      <family val="2"/>
      <scheme val="minor"/>
    </font>
    <font>
      <sz val="12"/>
      <color theme="0"/>
      <name val="Calibri"/>
      <family val="2"/>
      <scheme val="minor"/>
    </font>
    <font>
      <i/>
      <sz val="12"/>
      <color theme="1"/>
      <name val="Calibri"/>
      <family val="2"/>
      <scheme val="minor"/>
    </font>
    <font>
      <b/>
      <sz val="16"/>
      <color theme="1"/>
      <name val="Calibri"/>
      <family val="2"/>
      <scheme val="minor"/>
    </font>
    <font>
      <sz val="12"/>
      <name val="Times New Roman"/>
      <family val="1"/>
    </font>
    <font>
      <sz val="12"/>
      <name val="Calibri"/>
      <family val="2"/>
      <scheme val="minor"/>
    </font>
    <font>
      <sz val="8"/>
      <name val="Calibri"/>
      <family val="2"/>
      <scheme val="minor"/>
    </font>
    <font>
      <b/>
      <sz val="22"/>
      <color theme="1"/>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rgb="FFFFC7CE"/>
        <bgColor indexed="64"/>
      </patternFill>
    </fill>
    <fill>
      <patternFill patternType="solid">
        <fgColor theme="9" tint="-0.499984740745262"/>
        <bgColor indexed="64"/>
      </patternFill>
    </fill>
    <fill>
      <patternFill patternType="solid">
        <fgColor theme="8" tint="0.79998168889431442"/>
        <bgColor indexed="64"/>
      </patternFill>
    </fill>
    <fill>
      <patternFill patternType="solid">
        <fgColor theme="1"/>
        <bgColor indexed="64"/>
      </patternFill>
    </fill>
    <fill>
      <patternFill patternType="solid">
        <fgColor theme="0" tint="-0.14999847407452621"/>
        <bgColor indexed="64"/>
      </patternFill>
    </fill>
  </fills>
  <borders count="8">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right/>
      <top style="thin">
        <color theme="1" tint="0.499984740745262"/>
      </top>
      <bottom/>
      <diagonal/>
    </border>
  </borders>
  <cellStyleXfs count="2">
    <xf numFmtId="0" fontId="0" fillId="0" borderId="0"/>
    <xf numFmtId="43" fontId="1" fillId="0" borderId="0" applyFont="0" applyFill="0" applyBorder="0" applyAlignment="0" applyProtection="0"/>
  </cellStyleXfs>
  <cellXfs count="59">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0" fillId="4" borderId="1" xfId="0" applyFill="1" applyBorder="1" applyAlignment="1">
      <alignment horizontal="center"/>
    </xf>
    <xf numFmtId="0" fontId="2" fillId="6" borderId="1" xfId="0" applyFont="1" applyFill="1" applyBorder="1" applyAlignment="1">
      <alignment horizontal="center"/>
    </xf>
    <xf numFmtId="0" fontId="0" fillId="3" borderId="1" xfId="0" applyFill="1" applyBorder="1"/>
    <xf numFmtId="0" fontId="0" fillId="4" borderId="1" xfId="0" applyFill="1" applyBorder="1"/>
    <xf numFmtId="0" fontId="4" fillId="0" borderId="1" xfId="0" applyFont="1" applyBorder="1"/>
    <xf numFmtId="0" fontId="4" fillId="4" borderId="1" xfId="0" applyFont="1" applyFill="1" applyBorder="1"/>
    <xf numFmtId="0" fontId="6" fillId="0" borderId="0" xfId="0" applyFont="1"/>
    <xf numFmtId="2" fontId="4" fillId="4" borderId="1" xfId="0" applyNumberFormat="1" applyFont="1" applyFill="1" applyBorder="1" applyAlignment="1">
      <alignment horizontal="center"/>
    </xf>
    <xf numFmtId="1" fontId="4" fillId="4" borderId="1" xfId="0" applyNumberFormat="1" applyFont="1" applyFill="1" applyBorder="1" applyAlignment="1">
      <alignment horizontal="center"/>
    </xf>
    <xf numFmtId="164" fontId="0" fillId="4" borderId="1" xfId="1" applyNumberFormat="1" applyFont="1" applyFill="1" applyBorder="1" applyAlignment="1">
      <alignment horizontal="center"/>
    </xf>
    <xf numFmtId="0" fontId="0" fillId="4" borderId="1" xfId="0" applyFill="1" applyBorder="1" applyAlignment="1">
      <alignment horizontal="right"/>
    </xf>
    <xf numFmtId="1" fontId="0" fillId="4" borderId="1" xfId="0" applyNumberFormat="1" applyFill="1" applyBorder="1" applyAlignment="1">
      <alignment horizontal="right"/>
    </xf>
    <xf numFmtId="0" fontId="7" fillId="0" borderId="0" xfId="0" applyFont="1"/>
    <xf numFmtId="1" fontId="0" fillId="4" borderId="1" xfId="0" applyNumberFormat="1" applyFill="1" applyBorder="1" applyAlignment="1">
      <alignment horizontal="center"/>
    </xf>
    <xf numFmtId="0" fontId="8" fillId="0" borderId="0" xfId="0" applyFont="1"/>
    <xf numFmtId="0" fontId="9" fillId="0" borderId="0" xfId="0" applyFont="1" applyAlignment="1">
      <alignment horizontal="center"/>
    </xf>
    <xf numFmtId="0" fontId="9" fillId="0" borderId="0" xfId="0" applyFont="1"/>
    <xf numFmtId="0" fontId="9" fillId="0" borderId="0" xfId="0" applyFont="1" applyAlignment="1">
      <alignment horizontal="center" vertical="center"/>
    </xf>
    <xf numFmtId="0" fontId="0" fillId="0" borderId="0" xfId="0" applyAlignment="1">
      <alignment horizontal="center" vertical="center"/>
    </xf>
    <xf numFmtId="0" fontId="8" fillId="0" borderId="0" xfId="0" applyFont="1" applyAlignment="1">
      <alignment horizontal="center" vertical="center"/>
    </xf>
    <xf numFmtId="2" fontId="0" fillId="4" borderId="1" xfId="0" applyNumberFormat="1" applyFill="1" applyBorder="1" applyAlignment="1">
      <alignment horizontal="right"/>
    </xf>
    <xf numFmtId="0" fontId="4" fillId="0" borderId="0" xfId="0" applyFont="1" applyAlignment="1">
      <alignment horizontal="center"/>
    </xf>
    <xf numFmtId="0" fontId="4" fillId="0" borderId="1" xfId="0" applyFont="1" applyBorder="1" applyAlignment="1">
      <alignment horizontal="center"/>
    </xf>
    <xf numFmtId="0" fontId="0" fillId="2" borderId="1" xfId="0" applyFill="1" applyBorder="1"/>
    <xf numFmtId="0" fontId="0" fillId="7" borderId="1" xfId="0" applyFill="1" applyBorder="1"/>
    <xf numFmtId="0" fontId="0" fillId="6" borderId="1" xfId="0" applyFill="1" applyBorder="1"/>
    <xf numFmtId="0" fontId="0" fillId="0" borderId="0" xfId="0" applyProtection="1">
      <protection locked="0"/>
    </xf>
    <xf numFmtId="0" fontId="0" fillId="3" borderId="1" xfId="0" applyFill="1" applyBorder="1" applyAlignment="1" applyProtection="1">
      <alignment horizontal="center"/>
      <protection locked="0"/>
    </xf>
    <xf numFmtId="0" fontId="0" fillId="0" borderId="0" xfId="0" applyAlignment="1" applyProtection="1">
      <alignment horizontal="center"/>
      <protection locked="0"/>
    </xf>
    <xf numFmtId="164" fontId="0" fillId="4" borderId="1" xfId="1" applyNumberFormat="1" applyFont="1" applyFill="1" applyBorder="1" applyProtection="1"/>
    <xf numFmtId="0" fontId="0" fillId="3" borderId="1" xfId="0" applyFill="1" applyBorder="1" applyProtection="1">
      <protection locked="0"/>
    </xf>
    <xf numFmtId="0" fontId="3" fillId="5" borderId="1" xfId="0" applyFont="1" applyFill="1" applyBorder="1" applyAlignment="1">
      <alignment horizontal="center"/>
    </xf>
    <xf numFmtId="0" fontId="0" fillId="0" borderId="0" xfId="0" applyAlignment="1">
      <alignment horizontal="left"/>
    </xf>
    <xf numFmtId="0" fontId="0" fillId="9" borderId="4" xfId="0" applyFill="1" applyBorder="1" applyProtection="1">
      <protection locked="0"/>
    </xf>
    <xf numFmtId="165" fontId="0" fillId="0" borderId="0" xfId="0" applyNumberFormat="1" applyAlignment="1">
      <alignment horizontal="center"/>
    </xf>
    <xf numFmtId="0" fontId="0" fillId="0" borderId="0" xfId="0" applyAlignment="1">
      <alignment wrapText="1"/>
    </xf>
    <xf numFmtId="0" fontId="11" fillId="0" borderId="0" xfId="0" applyFont="1" applyAlignment="1">
      <alignment horizontal="center"/>
    </xf>
    <xf numFmtId="0" fontId="0" fillId="0" borderId="0" xfId="0" applyAlignment="1">
      <alignment horizontal="left"/>
    </xf>
    <xf numFmtId="0" fontId="4" fillId="0" borderId="0" xfId="0" applyFont="1" applyAlignment="1">
      <alignment horizontal="left"/>
    </xf>
    <xf numFmtId="0" fontId="2" fillId="8" borderId="1" xfId="0" applyFont="1" applyFill="1" applyBorder="1" applyAlignment="1">
      <alignment horizontal="center"/>
    </xf>
    <xf numFmtId="0" fontId="0" fillId="0" borderId="1" xfId="0" applyBorder="1" applyAlignment="1">
      <alignment horizontal="left"/>
    </xf>
    <xf numFmtId="0" fontId="2" fillId="6" borderId="1" xfId="0" applyFont="1" applyFill="1" applyBorder="1" applyAlignment="1">
      <alignment horizontal="center"/>
    </xf>
    <xf numFmtId="0" fontId="4" fillId="2" borderId="1" xfId="0" applyFont="1" applyFill="1" applyBorder="1" applyAlignment="1">
      <alignment horizontal="center"/>
    </xf>
    <xf numFmtId="0" fontId="0" fillId="0" borderId="7" xfId="0" applyBorder="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horizontal="left" wrapText="1"/>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5" fillId="6" borderId="4" xfId="0" applyFont="1" applyFill="1" applyBorder="1" applyAlignment="1">
      <alignment horizontal="center"/>
    </xf>
    <xf numFmtId="0" fontId="0" fillId="0" borderId="0" xfId="0" applyAlignment="1">
      <alignment horizontal="left" wrapText="1"/>
    </xf>
    <xf numFmtId="0" fontId="4" fillId="2" borderId="5" xfId="0" applyFont="1" applyFill="1" applyBorder="1" applyAlignment="1">
      <alignment horizontal="center"/>
    </xf>
    <xf numFmtId="0" fontId="4" fillId="2" borderId="0" xfId="0" applyFont="1" applyFill="1" applyAlignment="1">
      <alignment horizontal="center"/>
    </xf>
    <xf numFmtId="0" fontId="4" fillId="2" borderId="6" xfId="0" applyFont="1" applyFill="1" applyBorder="1" applyAlignment="1">
      <alignment horizontal="center"/>
    </xf>
    <xf numFmtId="0" fontId="9" fillId="0" borderId="0" xfId="0" applyFont="1" applyAlignment="1">
      <alignment horizontal="center"/>
    </xf>
    <xf numFmtId="0" fontId="0" fillId="0" borderId="0" xfId="0" applyAlignment="1">
      <alignment horizontal="center"/>
    </xf>
  </cellXfs>
  <cellStyles count="2">
    <cellStyle name="Comma" xfId="1" builtinId="3"/>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auto="1"/>
        <name val="Calibri"/>
        <family val="2"/>
        <scheme val="minor"/>
      </font>
      <alignment horizontal="center"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font>
        <b val="0"/>
        <i val="0"/>
        <strike val="0"/>
        <condense val="0"/>
        <extend val="0"/>
        <outline val="0"/>
        <shadow val="0"/>
        <u val="none"/>
        <vertAlign val="baseline"/>
        <sz val="12"/>
        <color auto="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B93531-6B26-EA49-94FC-3861638712C9}" name="Table1" displayName="Table1" ref="A1:A22" totalsRowShown="0">
  <autoFilter ref="A1:A22" xr:uid="{F6B93531-6B26-EA49-94FC-3861638712C9}"/>
  <tableColumns count="1">
    <tableColumn id="1" xr3:uid="{3EB7832D-0471-0849-8ED4-824D22DBAF0F}" name="Animal typ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EEABEED-F88C-0248-9B4B-2165136F6B20}" name="Table13" displayName="Table13" ref="D1:D22" totalsRowShown="0">
  <autoFilter ref="D1:D22" xr:uid="{AEEABEED-F88C-0248-9B4B-2165136F6B20}"/>
  <tableColumns count="1">
    <tableColumn id="1" xr3:uid="{7DAFBF95-1F5D-C743-9F52-63333B5FDF36}" name="Forage specie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7C53F8A5-F4FD-FA47-B951-1AFF734820DE}" name="Table4" displayName="Table4" ref="I1:J4" totalsRowShown="0" headerRowDxfId="11" dataDxfId="10">
  <autoFilter ref="I1:J4" xr:uid="{7C53F8A5-F4FD-FA47-B951-1AFF734820DE}"/>
  <tableColumns count="2">
    <tableColumn id="1" xr3:uid="{20F81FA9-C43A-574D-8DD3-AFA2FCAFD4E2}" name="Management levels" dataDxfId="9"/>
    <tableColumn id="2" xr3:uid="{E357F001-6597-C849-8143-9D3D7837D475}" name="Column1" dataDxfId="8"/>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AE8CDEF-B963-4441-B27B-551F59E82A2D}" name="Table6" displayName="Table6" ref="I6:I9" totalsRowShown="0">
  <autoFilter ref="I6:I9" xr:uid="{8AE8CDEF-B963-4441-B27B-551F59E82A2D}"/>
  <tableColumns count="1">
    <tableColumn id="1" xr3:uid="{5C376D3A-3525-2542-9127-014BE370B21E}" name="Grazing type"/>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7957635-8C7B-B84D-A375-FDD13C3C34BF}" name="Table7" displayName="Table7" ref="L2:L21" totalsRowShown="0" headerRowDxfId="7" dataDxfId="6">
  <autoFilter ref="L2:L21" xr:uid="{77957635-8C7B-B84D-A375-FDD13C3C34BF}"/>
  <tableColumns count="1">
    <tableColumn id="1" xr3:uid="{C7751A2C-75CA-1942-837E-1BC8839AF5B6}" name="Forage Species " dataDxfId="5"/>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E617481-2C13-F147-9571-AEDF74BB4FAC}" name="Table8" displayName="Table8" ref="T2:T5" totalsRowShown="0" headerRowDxfId="4">
  <autoFilter ref="T2:T5" xr:uid="{AE617481-2C13-F147-9571-AEDF74BB4FAC}"/>
  <tableColumns count="1">
    <tableColumn id="1" xr3:uid="{A0A169D1-3460-8148-8F55-16E729365300}" name="Stand densit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12598-4512-9547-A6ED-0E1CFBB37159}">
  <sheetPr>
    <tabColor rgb="FFFFC000"/>
  </sheetPr>
  <dimension ref="A1:H21"/>
  <sheetViews>
    <sheetView zoomScale="125" workbookViewId="0">
      <selection activeCell="D23" sqref="D23"/>
    </sheetView>
  </sheetViews>
  <sheetFormatPr baseColWidth="10" defaultColWidth="11" defaultRowHeight="16" x14ac:dyDescent="0.2"/>
  <sheetData>
    <row r="1" spans="1:8" ht="29" x14ac:dyDescent="0.35">
      <c r="A1" s="40" t="s">
        <v>0</v>
      </c>
      <c r="B1" s="40"/>
      <c r="C1" s="40"/>
      <c r="D1" s="40"/>
      <c r="E1" s="40"/>
      <c r="F1" s="40"/>
      <c r="G1" s="40"/>
      <c r="H1" s="40"/>
    </row>
    <row r="2" spans="1:8" x14ac:dyDescent="0.2">
      <c r="A2" s="25"/>
      <c r="B2" s="25"/>
      <c r="C2" s="25"/>
      <c r="D2" s="25"/>
      <c r="E2" s="25"/>
      <c r="F2" s="25"/>
      <c r="G2" s="25"/>
      <c r="H2" s="25"/>
    </row>
    <row r="3" spans="1:8" x14ac:dyDescent="0.2">
      <c r="A3" s="41" t="s">
        <v>1</v>
      </c>
      <c r="B3" s="41"/>
      <c r="C3" s="41"/>
      <c r="D3" s="41"/>
      <c r="E3" s="41"/>
      <c r="F3" s="41"/>
      <c r="G3" s="41"/>
      <c r="H3" s="41"/>
    </row>
    <row r="4" spans="1:8" x14ac:dyDescent="0.2">
      <c r="A4" s="41" t="s">
        <v>2</v>
      </c>
      <c r="B4" s="41"/>
      <c r="C4" s="41"/>
      <c r="D4" s="41"/>
      <c r="E4" s="41"/>
      <c r="F4" s="41"/>
      <c r="G4" s="41"/>
      <c r="H4" s="41"/>
    </row>
    <row r="5" spans="1:8" x14ac:dyDescent="0.2">
      <c r="A5" s="42" t="s">
        <v>3</v>
      </c>
      <c r="B5" s="42"/>
      <c r="C5" s="42"/>
      <c r="D5" s="42"/>
      <c r="E5" s="42"/>
      <c r="F5" s="42"/>
      <c r="G5" s="42"/>
      <c r="H5" s="42"/>
    </row>
    <row r="6" spans="1:8" x14ac:dyDescent="0.2">
      <c r="A6" s="41" t="s">
        <v>4</v>
      </c>
      <c r="B6" s="42"/>
      <c r="C6" s="42"/>
      <c r="D6" s="42"/>
      <c r="E6" s="42"/>
      <c r="F6" s="42"/>
      <c r="G6" s="42"/>
      <c r="H6" s="42"/>
    </row>
    <row r="7" spans="1:8" x14ac:dyDescent="0.2">
      <c r="A7" s="41" t="s">
        <v>263</v>
      </c>
      <c r="B7" s="41"/>
      <c r="C7" s="41"/>
      <c r="D7" s="41"/>
      <c r="E7" s="41"/>
      <c r="F7" s="41"/>
      <c r="G7" s="41"/>
      <c r="H7" s="41"/>
    </row>
    <row r="8" spans="1:8" x14ac:dyDescent="0.2">
      <c r="A8" s="41"/>
      <c r="B8" s="41"/>
      <c r="C8" s="41"/>
      <c r="D8" s="41"/>
      <c r="E8" s="41"/>
      <c r="F8" s="41"/>
      <c r="G8" s="41"/>
      <c r="H8" s="41"/>
    </row>
    <row r="9" spans="1:8" x14ac:dyDescent="0.2">
      <c r="A9" s="25"/>
      <c r="B9" s="25"/>
      <c r="C9" s="25"/>
      <c r="D9" s="25"/>
      <c r="E9" s="25"/>
      <c r="F9" s="25"/>
      <c r="G9" s="25"/>
      <c r="H9" s="25"/>
    </row>
    <row r="10" spans="1:8" x14ac:dyDescent="0.2">
      <c r="A10" s="43" t="s">
        <v>5</v>
      </c>
      <c r="B10" s="43"/>
      <c r="C10" s="43"/>
      <c r="D10" s="43"/>
      <c r="E10" s="43"/>
      <c r="F10" s="43"/>
      <c r="G10" s="43"/>
      <c r="H10" s="43"/>
    </row>
    <row r="11" spans="1:8" x14ac:dyDescent="0.2">
      <c r="A11" s="27"/>
      <c r="B11" s="44" t="s">
        <v>6</v>
      </c>
      <c r="C11" s="44"/>
      <c r="D11" s="44"/>
      <c r="E11" s="44"/>
      <c r="F11" s="44"/>
      <c r="G11" s="44"/>
      <c r="H11" s="44"/>
    </row>
    <row r="12" spans="1:8" x14ac:dyDescent="0.2">
      <c r="A12" s="28"/>
      <c r="B12" s="44" t="s">
        <v>7</v>
      </c>
      <c r="C12" s="44"/>
      <c r="D12" s="44"/>
      <c r="E12" s="44"/>
      <c r="F12" s="44"/>
      <c r="G12" s="44"/>
      <c r="H12" s="44"/>
    </row>
    <row r="14" spans="1:8" x14ac:dyDescent="0.2">
      <c r="A14" s="6"/>
      <c r="B14" s="44" t="s">
        <v>8</v>
      </c>
      <c r="C14" s="44"/>
      <c r="D14" s="44"/>
      <c r="E14" s="44"/>
      <c r="F14" s="44"/>
      <c r="G14" s="44"/>
      <c r="H14" s="44"/>
    </row>
    <row r="15" spans="1:8" x14ac:dyDescent="0.2">
      <c r="A15" s="7"/>
      <c r="B15" s="44" t="s">
        <v>9</v>
      </c>
      <c r="C15" s="44"/>
      <c r="D15" s="44"/>
      <c r="E15" s="44"/>
      <c r="F15" s="44"/>
      <c r="G15" s="44"/>
      <c r="H15" s="44"/>
    </row>
    <row r="16" spans="1:8" x14ac:dyDescent="0.2">
      <c r="A16" s="29"/>
      <c r="B16" s="44" t="s">
        <v>10</v>
      </c>
      <c r="C16" s="44"/>
      <c r="D16" s="44"/>
      <c r="E16" s="44"/>
      <c r="F16" s="44"/>
      <c r="G16" s="44"/>
      <c r="H16" s="44"/>
    </row>
    <row r="17" spans="1:8" x14ac:dyDescent="0.2">
      <c r="A17" s="35" t="s">
        <v>11</v>
      </c>
      <c r="B17" s="44" t="s">
        <v>12</v>
      </c>
      <c r="C17" s="44"/>
      <c r="D17" s="44"/>
      <c r="E17" s="44"/>
      <c r="F17" s="44"/>
      <c r="G17" s="44"/>
      <c r="H17" s="44"/>
    </row>
    <row r="19" spans="1:8" x14ac:dyDescent="0.2">
      <c r="A19" s="43" t="s">
        <v>13</v>
      </c>
      <c r="B19" s="43"/>
      <c r="C19" s="43"/>
      <c r="D19" s="43"/>
      <c r="E19" s="43"/>
      <c r="F19" s="43"/>
      <c r="G19" s="43"/>
      <c r="H19" s="43"/>
    </row>
    <row r="20" spans="1:8" x14ac:dyDescent="0.2">
      <c r="A20" s="2" t="e">
        <v>#DIV/0!</v>
      </c>
      <c r="B20" s="44" t="s">
        <v>14</v>
      </c>
      <c r="C20" s="44"/>
      <c r="D20" s="44"/>
      <c r="E20" s="44"/>
      <c r="F20" s="44"/>
      <c r="G20" s="44"/>
      <c r="H20" s="44"/>
    </row>
    <row r="21" spans="1:8" x14ac:dyDescent="0.2">
      <c r="A21" s="2" t="e">
        <v>#N/A</v>
      </c>
      <c r="B21" s="44" t="s">
        <v>15</v>
      </c>
      <c r="C21" s="44"/>
      <c r="D21" s="44"/>
      <c r="E21" s="44"/>
      <c r="F21" s="44"/>
      <c r="G21" s="44"/>
      <c r="H21" s="44"/>
    </row>
  </sheetData>
  <mergeCells count="17">
    <mergeCell ref="B20:H20"/>
    <mergeCell ref="B21:H21"/>
    <mergeCell ref="B11:H11"/>
    <mergeCell ref="B12:H12"/>
    <mergeCell ref="B17:H17"/>
    <mergeCell ref="B14:H14"/>
    <mergeCell ref="B15:H15"/>
    <mergeCell ref="B16:H16"/>
    <mergeCell ref="A19:H19"/>
    <mergeCell ref="A1:H1"/>
    <mergeCell ref="A3:H3"/>
    <mergeCell ref="A4:H4"/>
    <mergeCell ref="A5:H5"/>
    <mergeCell ref="A10:H10"/>
    <mergeCell ref="A6:H6"/>
    <mergeCell ref="A7:H7"/>
    <mergeCell ref="A8:H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40E2A-0672-3346-9056-713910B20F36}">
  <sheetPr>
    <tabColor theme="9" tint="0.59999389629810485"/>
  </sheetPr>
  <dimension ref="A1:B72"/>
  <sheetViews>
    <sheetView topLeftCell="A4" workbookViewId="0">
      <selection activeCell="B10" sqref="B10"/>
    </sheetView>
  </sheetViews>
  <sheetFormatPr baseColWidth="10" defaultColWidth="10.83203125" defaultRowHeight="16" x14ac:dyDescent="0.2"/>
  <cols>
    <col min="1" max="1" width="42.1640625" style="30" bestFit="1" customWidth="1"/>
    <col min="2" max="2" width="21.1640625" style="32" customWidth="1"/>
    <col min="3" max="4" width="10.83203125" style="30"/>
    <col min="5" max="5" width="45" style="30" customWidth="1"/>
    <col min="6" max="6" width="25.1640625" style="30" customWidth="1"/>
    <col min="7" max="16384" width="10.83203125" style="30"/>
  </cols>
  <sheetData>
    <row r="1" spans="1:2" x14ac:dyDescent="0.2">
      <c r="A1" s="46" t="s">
        <v>16</v>
      </c>
      <c r="B1" s="46"/>
    </row>
    <row r="2" spans="1:2" ht="50" customHeight="1" x14ac:dyDescent="0.2">
      <c r="A2" s="47" t="s">
        <v>17</v>
      </c>
      <c r="B2" s="47"/>
    </row>
    <row r="3" spans="1:2" x14ac:dyDescent="0.2">
      <c r="A3" s="48"/>
      <c r="B3" s="48"/>
    </row>
    <row r="4" spans="1:2" ht="67" customHeight="1" x14ac:dyDescent="0.2">
      <c r="A4" s="49" t="s">
        <v>18</v>
      </c>
      <c r="B4" s="49"/>
    </row>
    <row r="5" spans="1:2" x14ac:dyDescent="0.2">
      <c r="A5" s="48"/>
      <c r="B5" s="48"/>
    </row>
    <row r="6" spans="1:2" ht="49" customHeight="1" x14ac:dyDescent="0.2">
      <c r="A6" s="49" t="s">
        <v>19</v>
      </c>
      <c r="B6" s="49"/>
    </row>
    <row r="7" spans="1:2" x14ac:dyDescent="0.2">
      <c r="A7" s="48"/>
      <c r="B7" s="48"/>
    </row>
    <row r="9" spans="1:2" x14ac:dyDescent="0.2">
      <c r="A9" s="46" t="s">
        <v>20</v>
      </c>
      <c r="B9" s="46"/>
    </row>
    <row r="10" spans="1:2" x14ac:dyDescent="0.2">
      <c r="A10" s="2" t="s">
        <v>21</v>
      </c>
      <c r="B10" s="31"/>
    </row>
    <row r="11" spans="1:2" x14ac:dyDescent="0.2">
      <c r="A11" s="2" t="s">
        <v>22</v>
      </c>
      <c r="B11" s="31"/>
    </row>
    <row r="12" spans="1:2" x14ac:dyDescent="0.2">
      <c r="A12" s="2" t="s">
        <v>23</v>
      </c>
      <c r="B12" s="31" t="s">
        <v>24</v>
      </c>
    </row>
    <row r="13" spans="1:2" x14ac:dyDescent="0.2">
      <c r="A13" s="2" t="s">
        <v>25</v>
      </c>
      <c r="B13" s="4">
        <f>VLOOKUP(B12,Lookup!$A$1:$B$22,2,FALSE)</f>
        <v>0</v>
      </c>
    </row>
    <row r="14" spans="1:2" x14ac:dyDescent="0.2">
      <c r="A14" s="50"/>
      <c r="B14" s="51"/>
    </row>
    <row r="15" spans="1:2" x14ac:dyDescent="0.2">
      <c r="A15" s="2" t="s">
        <v>21</v>
      </c>
      <c r="B15" s="31"/>
    </row>
    <row r="16" spans="1:2" x14ac:dyDescent="0.2">
      <c r="A16" s="2" t="s">
        <v>22</v>
      </c>
      <c r="B16" s="31"/>
    </row>
    <row r="17" spans="1:2" x14ac:dyDescent="0.2">
      <c r="A17" s="2" t="s">
        <v>23</v>
      </c>
      <c r="B17" s="31" t="s">
        <v>24</v>
      </c>
    </row>
    <row r="18" spans="1:2" x14ac:dyDescent="0.2">
      <c r="A18" s="2" t="s">
        <v>25</v>
      </c>
      <c r="B18" s="4">
        <f>VLOOKUP(B17,Lookup!$A$1:$B$22,2,FALSE)</f>
        <v>0</v>
      </c>
    </row>
    <row r="19" spans="1:2" x14ac:dyDescent="0.2">
      <c r="A19" s="50"/>
      <c r="B19" s="51"/>
    </row>
    <row r="20" spans="1:2" x14ac:dyDescent="0.2">
      <c r="A20" s="2" t="s">
        <v>21</v>
      </c>
      <c r="B20" s="31"/>
    </row>
    <row r="21" spans="1:2" x14ac:dyDescent="0.2">
      <c r="A21" s="2" t="s">
        <v>22</v>
      </c>
      <c r="B21" s="31"/>
    </row>
    <row r="22" spans="1:2" x14ac:dyDescent="0.2">
      <c r="A22" s="2" t="s">
        <v>23</v>
      </c>
      <c r="B22" s="31" t="s">
        <v>24</v>
      </c>
    </row>
    <row r="23" spans="1:2" x14ac:dyDescent="0.2">
      <c r="A23" s="2" t="s">
        <v>25</v>
      </c>
      <c r="B23" s="4">
        <f>VLOOKUP(B22,Lookup!$A$1:$B$22,2,FALSE)</f>
        <v>0</v>
      </c>
    </row>
    <row r="24" spans="1:2" x14ac:dyDescent="0.2">
      <c r="A24" s="50"/>
      <c r="B24" s="51"/>
    </row>
    <row r="25" spans="1:2" x14ac:dyDescent="0.2">
      <c r="A25" s="2" t="s">
        <v>21</v>
      </c>
      <c r="B25" s="31"/>
    </row>
    <row r="26" spans="1:2" x14ac:dyDescent="0.2">
      <c r="A26" s="2" t="s">
        <v>22</v>
      </c>
      <c r="B26" s="31"/>
    </row>
    <row r="27" spans="1:2" x14ac:dyDescent="0.2">
      <c r="A27" s="2" t="s">
        <v>23</v>
      </c>
      <c r="B27" s="31" t="s">
        <v>24</v>
      </c>
    </row>
    <row r="28" spans="1:2" x14ac:dyDescent="0.2">
      <c r="A28" s="2" t="s">
        <v>25</v>
      </c>
      <c r="B28" s="4">
        <f>VLOOKUP(B27,Lookup!$A$1:$B$22,2,FALSE)</f>
        <v>0</v>
      </c>
    </row>
    <row r="29" spans="1:2" x14ac:dyDescent="0.2">
      <c r="A29" s="50"/>
      <c r="B29" s="51"/>
    </row>
    <row r="30" spans="1:2" x14ac:dyDescent="0.2">
      <c r="A30" s="2" t="s">
        <v>21</v>
      </c>
      <c r="B30" s="31"/>
    </row>
    <row r="31" spans="1:2" x14ac:dyDescent="0.2">
      <c r="A31" s="2" t="s">
        <v>22</v>
      </c>
      <c r="B31" s="31"/>
    </row>
    <row r="32" spans="1:2" x14ac:dyDescent="0.2">
      <c r="A32" s="2" t="s">
        <v>23</v>
      </c>
      <c r="B32" s="31" t="s">
        <v>24</v>
      </c>
    </row>
    <row r="33" spans="1:2" x14ac:dyDescent="0.2">
      <c r="A33" s="2" t="s">
        <v>25</v>
      </c>
      <c r="B33" s="4">
        <f>VLOOKUP(B32,Lookup!$A$1:$B$22,2,FALSE)</f>
        <v>0</v>
      </c>
    </row>
    <row r="36" spans="1:2" x14ac:dyDescent="0.2">
      <c r="A36" s="46" t="s">
        <v>26</v>
      </c>
      <c r="B36" s="46"/>
    </row>
    <row r="37" spans="1:2" x14ac:dyDescent="0.2">
      <c r="A37" s="2" t="s">
        <v>27</v>
      </c>
      <c r="B37" s="31" t="s">
        <v>28</v>
      </c>
    </row>
    <row r="38" spans="1:2" x14ac:dyDescent="0.2">
      <c r="A38" s="2" t="s">
        <v>29</v>
      </c>
      <c r="B38" s="31" t="s">
        <v>30</v>
      </c>
    </row>
    <row r="39" spans="1:2" x14ac:dyDescent="0.2">
      <c r="A39" s="2" t="s">
        <v>31</v>
      </c>
      <c r="B39" s="31">
        <v>100</v>
      </c>
    </row>
    <row r="40" spans="1:2" x14ac:dyDescent="0.2">
      <c r="A40" s="2" t="s">
        <v>32</v>
      </c>
      <c r="B40" s="31" t="s">
        <v>33</v>
      </c>
    </row>
    <row r="41" spans="1:2" x14ac:dyDescent="0.2">
      <c r="A41" s="2" t="s">
        <v>34</v>
      </c>
      <c r="B41" s="4">
        <f>VLOOKUP('Forecasted forage balance'!B37,Lookup!$D$2:$G$22,3,FALSE)*VLOOKUP($B$38,Table4[],2,FALSE)*B39*(VLOOKUP(B40,Lookup!$I$7:$J$9,2,FALSE))</f>
        <v>300000</v>
      </c>
    </row>
    <row r="42" spans="1:2" x14ac:dyDescent="0.2">
      <c r="A42" s="50"/>
      <c r="B42" s="51"/>
    </row>
    <row r="43" spans="1:2" x14ac:dyDescent="0.2">
      <c r="A43" s="2" t="s">
        <v>27</v>
      </c>
      <c r="B43" s="31" t="s">
        <v>35</v>
      </c>
    </row>
    <row r="44" spans="1:2" x14ac:dyDescent="0.2">
      <c r="A44" s="2" t="s">
        <v>29</v>
      </c>
      <c r="B44" s="31" t="s">
        <v>30</v>
      </c>
    </row>
    <row r="45" spans="1:2" x14ac:dyDescent="0.2">
      <c r="A45" s="2" t="s">
        <v>31</v>
      </c>
      <c r="B45" s="31">
        <v>75</v>
      </c>
    </row>
    <row r="46" spans="1:2" x14ac:dyDescent="0.2">
      <c r="A46" s="2" t="s">
        <v>32</v>
      </c>
      <c r="B46" s="31" t="s">
        <v>33</v>
      </c>
    </row>
    <row r="47" spans="1:2" x14ac:dyDescent="0.2">
      <c r="A47" s="2" t="s">
        <v>34</v>
      </c>
      <c r="B47" s="4" t="e">
        <f>VLOOKUP('Forecasted forage balance'!B43,Lookup!$D$2:$G$22,3,FALSE)*VLOOKUP($B$38,Table4[],2,FALSE)*B45*(VLOOKUP(B46,Lookup!$I$7:$J$9,2,FALSE))</f>
        <v>#N/A</v>
      </c>
    </row>
    <row r="48" spans="1:2" x14ac:dyDescent="0.2">
      <c r="A48" s="50"/>
      <c r="B48" s="51"/>
    </row>
    <row r="49" spans="1:2" x14ac:dyDescent="0.2">
      <c r="A49" s="2" t="s">
        <v>27</v>
      </c>
      <c r="B49" s="31" t="s">
        <v>24</v>
      </c>
    </row>
    <row r="50" spans="1:2" x14ac:dyDescent="0.2">
      <c r="A50" s="2" t="s">
        <v>29</v>
      </c>
      <c r="B50" s="31" t="s">
        <v>30</v>
      </c>
    </row>
    <row r="51" spans="1:2" x14ac:dyDescent="0.2">
      <c r="A51" s="2" t="s">
        <v>31</v>
      </c>
      <c r="B51" s="31">
        <v>0</v>
      </c>
    </row>
    <row r="52" spans="1:2" x14ac:dyDescent="0.2">
      <c r="A52" s="2" t="s">
        <v>32</v>
      </c>
      <c r="B52" s="31" t="s">
        <v>33</v>
      </c>
    </row>
    <row r="53" spans="1:2" x14ac:dyDescent="0.2">
      <c r="A53" s="2" t="s">
        <v>34</v>
      </c>
      <c r="B53" s="4">
        <f>VLOOKUP('Forecasted forage balance'!B49,Lookup!$D$2:$G$22,3,FALSE)*VLOOKUP($B$38,Table4[],2,FALSE)*B51*(VLOOKUP(B52,Lookup!$I$7:$J$9,2,FALSE))</f>
        <v>0</v>
      </c>
    </row>
    <row r="54" spans="1:2" x14ac:dyDescent="0.2">
      <c r="A54" s="50"/>
      <c r="B54" s="51"/>
    </row>
    <row r="55" spans="1:2" x14ac:dyDescent="0.2">
      <c r="A55" s="2" t="s">
        <v>27</v>
      </c>
      <c r="B55" s="31" t="s">
        <v>24</v>
      </c>
    </row>
    <row r="56" spans="1:2" x14ac:dyDescent="0.2">
      <c r="A56" s="2" t="s">
        <v>29</v>
      </c>
      <c r="B56" s="31" t="s">
        <v>30</v>
      </c>
    </row>
    <row r="57" spans="1:2" x14ac:dyDescent="0.2">
      <c r="A57" s="2" t="s">
        <v>31</v>
      </c>
      <c r="B57" s="31">
        <v>0</v>
      </c>
    </row>
    <row r="58" spans="1:2" x14ac:dyDescent="0.2">
      <c r="A58" s="2" t="s">
        <v>32</v>
      </c>
      <c r="B58" s="31" t="s">
        <v>33</v>
      </c>
    </row>
    <row r="59" spans="1:2" x14ac:dyDescent="0.2">
      <c r="A59" s="2" t="s">
        <v>34</v>
      </c>
      <c r="B59" s="4">
        <f>VLOOKUP('Forecasted forage balance'!B55,Lookup!$D$2:$G$22,3,FALSE)*VLOOKUP($B$38,Table4[],2,FALSE)*B57*(VLOOKUP(B58,Lookup!$I$7:$J$9,2,FALSE))</f>
        <v>0</v>
      </c>
    </row>
    <row r="60" spans="1:2" x14ac:dyDescent="0.2">
      <c r="A60" s="50"/>
      <c r="B60" s="51"/>
    </row>
    <row r="61" spans="1:2" x14ac:dyDescent="0.2">
      <c r="A61" s="2" t="s">
        <v>27</v>
      </c>
      <c r="B61" s="31" t="s">
        <v>24</v>
      </c>
    </row>
    <row r="62" spans="1:2" x14ac:dyDescent="0.2">
      <c r="A62" s="2" t="s">
        <v>29</v>
      </c>
      <c r="B62" s="31" t="s">
        <v>30</v>
      </c>
    </row>
    <row r="63" spans="1:2" x14ac:dyDescent="0.2">
      <c r="A63" s="2" t="s">
        <v>31</v>
      </c>
      <c r="B63" s="31">
        <v>0</v>
      </c>
    </row>
    <row r="64" spans="1:2" x14ac:dyDescent="0.2">
      <c r="A64" s="2" t="s">
        <v>32</v>
      </c>
      <c r="B64" s="31" t="s">
        <v>33</v>
      </c>
    </row>
    <row r="65" spans="1:2" x14ac:dyDescent="0.2">
      <c r="A65" s="2" t="s">
        <v>34</v>
      </c>
      <c r="B65" s="4">
        <f>VLOOKUP('Forecasted forage balance'!B61,Lookup!$D$2:$G$22,3,FALSE)*VLOOKUP($B$38,Table4[],2,FALSE)*B63*(VLOOKUP(B64,Lookup!$I$7:$J$9,2,FALSE))</f>
        <v>0</v>
      </c>
    </row>
    <row r="67" spans="1:2" x14ac:dyDescent="0.2">
      <c r="A67" s="46" t="s">
        <v>36</v>
      </c>
      <c r="B67" s="46"/>
    </row>
    <row r="68" spans="1:2" x14ac:dyDescent="0.2">
      <c r="A68" s="2" t="s">
        <v>37</v>
      </c>
      <c r="B68" s="33">
        <f>(B10*B11*B13*365)+(B15*B16*B18*365)+(B20*B21*B23*365)+(B25*B26*B28*365)+(B30+B31+B33*365)</f>
        <v>0</v>
      </c>
    </row>
    <row r="69" spans="1:2" x14ac:dyDescent="0.2">
      <c r="A69" s="2" t="s">
        <v>38</v>
      </c>
      <c r="B69" s="33" t="e">
        <f>B41+B47+B53+B59+B65</f>
        <v>#N/A</v>
      </c>
    </row>
    <row r="70" spans="1:2" x14ac:dyDescent="0.2">
      <c r="A70" s="2" t="s">
        <v>39</v>
      </c>
      <c r="B70" s="33" t="e">
        <f>B69-B68</f>
        <v>#N/A</v>
      </c>
    </row>
    <row r="71" spans="1:2" x14ac:dyDescent="0.2">
      <c r="A71"/>
      <c r="B71"/>
    </row>
    <row r="72" spans="1:2" x14ac:dyDescent="0.2">
      <c r="A72" s="45" t="e">
        <f>IF(B70&gt;0,"Your forage is sufficent for this herd/flock size.","You have insufficent forage supply. Plan supplementation strategies accordingly.")</f>
        <v>#N/A</v>
      </c>
      <c r="B72" s="45"/>
    </row>
  </sheetData>
  <sheetProtection algorithmName="SHA-512" hashValue="aj8yWFNNbErXBVQzbXictZabkFsPSlJyYvZxDeh1GBaWDAGf/9wpR+Sjoog09WUDLjCX0+x0/G+KErHmhut9cQ==" saltValue="mRaX8pu1tJKZ0jXQy44gKw==" spinCount="100000" sheet="1" objects="1" scenarios="1"/>
  <mergeCells count="19">
    <mergeCell ref="A54:B54"/>
    <mergeCell ref="A60:B60"/>
    <mergeCell ref="A29:B29"/>
    <mergeCell ref="A72:B72"/>
    <mergeCell ref="A1:B1"/>
    <mergeCell ref="A2:B2"/>
    <mergeCell ref="A3:B3"/>
    <mergeCell ref="A4:B4"/>
    <mergeCell ref="A5:B5"/>
    <mergeCell ref="A6:B6"/>
    <mergeCell ref="A7:B7"/>
    <mergeCell ref="A9:B9"/>
    <mergeCell ref="A67:B67"/>
    <mergeCell ref="A14:B14"/>
    <mergeCell ref="A19:B19"/>
    <mergeCell ref="A24:B24"/>
    <mergeCell ref="A36:B36"/>
    <mergeCell ref="A42:B42"/>
    <mergeCell ref="A48:B48"/>
  </mergeCells>
  <conditionalFormatting sqref="A72:B72">
    <cfRule type="containsText" dxfId="3" priority="1" operator="containsText" text="You have insufficent forage supply. Plan supplementation strategies accordingly.">
      <formula>NOT(ISERROR(SEARCH("You have insufficent forage supply. Plan supplementation strategies accordingly.",A72)))</formula>
    </cfRule>
  </conditionalFormatting>
  <conditionalFormatting sqref="B70">
    <cfRule type="cellIs" dxfId="2" priority="2" operator="lessThanOrEqual">
      <formula>0</formula>
    </cfRule>
  </conditionalFormatting>
  <pageMargins left="0.7" right="0.7" top="0.75" bottom="0.75" header="0.3" footer="0.3"/>
  <pageSetup orientation="portrait" horizontalDpi="0" verticalDpi="0"/>
  <extLst>
    <ext xmlns:x14="http://schemas.microsoft.com/office/spreadsheetml/2009/9/main" uri="{CCE6A557-97BC-4b89-ADB6-D9C93CAAB3DF}">
      <x14:dataValidations xmlns:xm="http://schemas.microsoft.com/office/excel/2006/main" count="8">
        <x14:dataValidation type="list" allowBlank="1" showInputMessage="1" showErrorMessage="1" xr:uid="{C0984700-3810-314C-B42A-FAF381F75D86}">
          <x14:formula1>
            <xm:f>Lookup!$D$2:$D$22</xm:f>
          </x14:formula1>
          <xm:sqref>B37 B43 B49 B55 B61</xm:sqref>
        </x14:dataValidation>
        <x14:dataValidation type="list" allowBlank="1" showInputMessage="1" showErrorMessage="1" xr:uid="{534ED074-74F6-2546-8C07-F2FC9E11E2EA}">
          <x14:formula1>
            <xm:f>Lookup!$I$2:$I$4</xm:f>
          </x14:formula1>
          <xm:sqref>B38 B44 B50 B56 B62</xm:sqref>
        </x14:dataValidation>
        <x14:dataValidation type="list" allowBlank="1" showInputMessage="1" showErrorMessage="1" xr:uid="{4FA64102-BE01-DE44-9C6B-6D415DE3BD14}">
          <x14:formula1>
            <xm:f>Lookup!$A$2:$A$22</xm:f>
          </x14:formula1>
          <xm:sqref>B27</xm:sqref>
        </x14:dataValidation>
        <x14:dataValidation type="list" allowBlank="1" showInputMessage="1" showErrorMessage="1" xr:uid="{DA0F1BDB-7F34-4B45-BCB1-D45480871658}">
          <x14:formula1>
            <xm:f>Lookup!$I$7:$I$9</xm:f>
          </x14:formula1>
          <xm:sqref>B40 B46 B52 B58 B64</xm:sqref>
        </x14:dataValidation>
        <x14:dataValidation type="list" allowBlank="1" showInputMessage="1" showErrorMessage="1" xr:uid="{1A27A9B4-F67D-6849-8467-74419FE66749}">
          <x14:formula1>
            <xm:f>Lookup!$A2:$A22</xm:f>
          </x14:formula1>
          <xm:sqref>B12</xm:sqref>
        </x14:dataValidation>
        <x14:dataValidation type="list" allowBlank="1" showInputMessage="1" showErrorMessage="1" xr:uid="{E0821DE5-46E4-E24F-BB21-3C513C3D5662}">
          <x14:formula1>
            <xm:f>Lookup!$A2:$A22</xm:f>
          </x14:formula1>
          <xm:sqref>B17</xm:sqref>
        </x14:dataValidation>
        <x14:dataValidation type="list" allowBlank="1" showInputMessage="1" showErrorMessage="1" xr:uid="{BCB74337-46F1-4A43-9AFF-13FC9B0C11A9}">
          <x14:formula1>
            <xm:f>Lookup!$A2:$A22</xm:f>
          </x14:formula1>
          <xm:sqref>B22</xm:sqref>
        </x14:dataValidation>
        <x14:dataValidation type="list" allowBlank="1" showInputMessage="1" showErrorMessage="1" xr:uid="{586241A3-9A44-684B-8449-2E112E2E6E2F}">
          <x14:formula1>
            <xm:f>Lookup!$A2:$A22</xm:f>
          </x14:formula1>
          <xm:sqref>B32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75AF4-4273-1146-8FFE-DE25DB647B6B}">
  <sheetPr>
    <tabColor theme="9" tint="0.59999389629810485"/>
  </sheetPr>
  <dimension ref="A1:E33"/>
  <sheetViews>
    <sheetView workbookViewId="0">
      <selection activeCell="B27" sqref="B27"/>
    </sheetView>
  </sheetViews>
  <sheetFormatPr baseColWidth="10" defaultColWidth="11" defaultRowHeight="16" x14ac:dyDescent="0.2"/>
  <cols>
    <col min="1" max="1" width="42.1640625" bestFit="1" customWidth="1"/>
    <col min="2" max="2" width="20.83203125" bestFit="1" customWidth="1"/>
    <col min="3" max="3" width="12.1640625" customWidth="1"/>
    <col min="4" max="4" width="22.6640625" customWidth="1"/>
    <col min="5" max="5" width="18.5" customWidth="1"/>
  </cols>
  <sheetData>
    <row r="1" spans="1:5" x14ac:dyDescent="0.2">
      <c r="A1" s="46" t="s">
        <v>16</v>
      </c>
      <c r="B1" s="46"/>
    </row>
    <row r="2" spans="1:5" ht="58" customHeight="1" x14ac:dyDescent="0.2">
      <c r="A2" s="47" t="s">
        <v>40</v>
      </c>
      <c r="B2" s="47"/>
    </row>
    <row r="3" spans="1:5" x14ac:dyDescent="0.2">
      <c r="A3" s="48"/>
      <c r="B3" s="48"/>
    </row>
    <row r="4" spans="1:5" ht="93" customHeight="1" x14ac:dyDescent="0.2">
      <c r="A4" s="49" t="s">
        <v>41</v>
      </c>
      <c r="B4" s="49"/>
    </row>
    <row r="5" spans="1:5" x14ac:dyDescent="0.2">
      <c r="A5" s="48"/>
      <c r="B5" s="48"/>
    </row>
    <row r="6" spans="1:5" x14ac:dyDescent="0.2">
      <c r="A6" s="49"/>
      <c r="B6" s="49"/>
    </row>
    <row r="10" spans="1:5" x14ac:dyDescent="0.2">
      <c r="A10" s="46" t="s">
        <v>42</v>
      </c>
      <c r="B10" s="46"/>
      <c r="D10" s="52" t="s">
        <v>43</v>
      </c>
      <c r="E10" s="52"/>
    </row>
    <row r="11" spans="1:5" x14ac:dyDescent="0.2">
      <c r="A11" s="2" t="s">
        <v>44</v>
      </c>
      <c r="B11" s="34"/>
      <c r="D11" s="46" t="s">
        <v>45</v>
      </c>
      <c r="E11" s="46"/>
    </row>
    <row r="12" spans="1:5" x14ac:dyDescent="0.2">
      <c r="A12" s="2" t="s">
        <v>46</v>
      </c>
      <c r="B12" s="34"/>
      <c r="D12" t="s">
        <v>47</v>
      </c>
      <c r="E12">
        <v>28</v>
      </c>
    </row>
    <row r="13" spans="1:5" x14ac:dyDescent="0.2">
      <c r="A13" s="8" t="s">
        <v>48</v>
      </c>
      <c r="B13" s="9" t="e">
        <f>(B11/B12)+1</f>
        <v>#DIV/0!</v>
      </c>
      <c r="D13" t="s">
        <v>49</v>
      </c>
      <c r="E13">
        <v>21</v>
      </c>
    </row>
    <row r="14" spans="1:5" x14ac:dyDescent="0.2">
      <c r="D14" t="s">
        <v>50</v>
      </c>
      <c r="E14">
        <v>30</v>
      </c>
    </row>
    <row r="15" spans="1:5" x14ac:dyDescent="0.2">
      <c r="A15" s="46" t="s">
        <v>51</v>
      </c>
      <c r="B15" s="46"/>
      <c r="D15" t="s">
        <v>52</v>
      </c>
      <c r="E15">
        <v>30</v>
      </c>
    </row>
    <row r="16" spans="1:5" x14ac:dyDescent="0.2">
      <c r="A16" s="2" t="s">
        <v>53</v>
      </c>
      <c r="B16" s="4">
        <f>('Forecasted forage balance'!B10*'Forecasted forage balance'!B11*'Forecasted forage balance'!B13)+('Forecasted forage balance'!B15*'Forecasted forage balance'!B16*'Forecasted forage balance'!B18)+('Forecasted forage balance'!B20*'Forecasted forage balance'!B21*'Forecasted forage balance'!B23)+('Forecasted forage balance'!B25*'Forecasted forage balance'!B26*'Forecasted forage balance'!B28)+('Forecasted forage balance'!B30*'Forecasted forage balance'!B31*'Forecasted forage balance'!B33)</f>
        <v>0</v>
      </c>
      <c r="D16" t="s">
        <v>54</v>
      </c>
      <c r="E16">
        <v>30</v>
      </c>
    </row>
    <row r="17" spans="1:5" x14ac:dyDescent="0.2">
      <c r="A17" s="2" t="s">
        <v>55</v>
      </c>
      <c r="B17" s="4">
        <f>B12</f>
        <v>0</v>
      </c>
      <c r="D17" t="s">
        <v>56</v>
      </c>
      <c r="E17">
        <v>30</v>
      </c>
    </row>
    <row r="18" spans="1:5" x14ac:dyDescent="0.2">
      <c r="A18" s="2" t="s">
        <v>57</v>
      </c>
      <c r="B18" s="17" t="e">
        <f>('Forecasted forage balance'!B41/IF('Forecasted forage balance'!B39=0,1,'Forecasted forage balance'!B39))+('Forecasted forage balance'!B47/IF('Forecasted forage balance'!B45=0,1,'Forecasted forage balance'!B45))+('Forecasted forage balance'!B53/IF('Forecasted forage balance'!B51=0,1,'Forecasted forage balance'!B51))+('Forecasted forage balance'!B59/IF('Forecasted forage balance'!B57=0,1,'Forecasted forage balance'!B57))+('Forecasted forage balance'!B65/IF('Forecasted forage balance'!B63=0,1,'Forecasted forage balance'!B63))</f>
        <v>#N/A</v>
      </c>
    </row>
    <row r="19" spans="1:5" x14ac:dyDescent="0.2">
      <c r="A19" s="8" t="s">
        <v>58</v>
      </c>
      <c r="B19" s="12" t="e">
        <f>(B16*B17)/(B18*(B11/365))</f>
        <v>#N/A</v>
      </c>
    </row>
    <row r="21" spans="1:5" x14ac:dyDescent="0.2">
      <c r="A21" s="46" t="s">
        <v>59</v>
      </c>
      <c r="B21" s="46"/>
    </row>
    <row r="22" spans="1:5" x14ac:dyDescent="0.2">
      <c r="A22" s="8" t="s">
        <v>60</v>
      </c>
      <c r="B22" s="12" t="e">
        <f>B19*B13</f>
        <v>#N/A</v>
      </c>
    </row>
    <row r="24" spans="1:5" x14ac:dyDescent="0.2">
      <c r="A24" s="46" t="s">
        <v>61</v>
      </c>
      <c r="B24" s="46"/>
    </row>
    <row r="25" spans="1:5" x14ac:dyDescent="0.2">
      <c r="A25" s="8" t="s">
        <v>62</v>
      </c>
      <c r="B25" s="11" t="e">
        <f>('Forecasted forage balance'!B10+'Forecasted forage balance'!B15+'Forecasted forage balance'!B20+'Forecasted forage balance'!B25+'Forecasted forage balance'!B30)/B22</f>
        <v>#N/A</v>
      </c>
    </row>
    <row r="26" spans="1:5" x14ac:dyDescent="0.2">
      <c r="A26" s="8" t="s">
        <v>63</v>
      </c>
      <c r="B26" s="11" t="e">
        <f>('Forecasted forage balance'!B10+'Forecasted forage balance'!B15+'Forecasted forage balance'!B20+'Forecasted forage balance'!B25+'Forecasted forage balance'!B30)/B19</f>
        <v>#N/A</v>
      </c>
    </row>
    <row r="33" spans="3:3" x14ac:dyDescent="0.2">
      <c r="C33" s="10"/>
    </row>
  </sheetData>
  <sheetProtection algorithmName="SHA-512" hashValue="NY03FYWMlxpjqqz9UcqFQhXSgpGzukoN2UF2n0cFgaUctHJCLVmo/WrglsnQRFQmcSGarQO1l21g6mca3RlLjA==" saltValue="x7j3ZGzWgK3BcMDLkl72Kg==" spinCount="100000" sheet="1" objects="1" scenarios="1"/>
  <mergeCells count="12">
    <mergeCell ref="A3:B3"/>
    <mergeCell ref="A4:B4"/>
    <mergeCell ref="A5:B5"/>
    <mergeCell ref="A6:B6"/>
    <mergeCell ref="A1:B1"/>
    <mergeCell ref="A2:B2"/>
    <mergeCell ref="A24:B24"/>
    <mergeCell ref="A15:B15"/>
    <mergeCell ref="D10:E10"/>
    <mergeCell ref="A10:B10"/>
    <mergeCell ref="D11:E11"/>
    <mergeCell ref="A21:B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E541BD-A016-C743-A643-4586C2AEFEC4}">
  <sheetPr>
    <tabColor theme="9" tint="0.59999389629810485"/>
  </sheetPr>
  <dimension ref="A1:B18"/>
  <sheetViews>
    <sheetView workbookViewId="0">
      <selection activeCell="D5" sqref="D5"/>
    </sheetView>
  </sheetViews>
  <sheetFormatPr baseColWidth="10" defaultColWidth="11" defaultRowHeight="16" x14ac:dyDescent="0.2"/>
  <cols>
    <col min="1" max="1" width="43" customWidth="1"/>
    <col min="2" max="2" width="30" customWidth="1"/>
  </cols>
  <sheetData>
    <row r="1" spans="1:2" ht="21" x14ac:dyDescent="0.25">
      <c r="A1" s="16" t="s">
        <v>64</v>
      </c>
      <c r="B1" s="37"/>
    </row>
    <row r="3" spans="1:2" x14ac:dyDescent="0.2">
      <c r="A3" s="46" t="s">
        <v>65</v>
      </c>
      <c r="B3" s="46"/>
    </row>
    <row r="4" spans="1:2" x14ac:dyDescent="0.2">
      <c r="A4" s="2" t="s">
        <v>37</v>
      </c>
      <c r="B4" s="13">
        <f>'Forecasted forage balance'!B68</f>
        <v>0</v>
      </c>
    </row>
    <row r="5" spans="1:2" x14ac:dyDescent="0.2">
      <c r="A5" s="2" t="s">
        <v>38</v>
      </c>
      <c r="B5" s="13" t="e">
        <f>'Forecasted forage balance'!B69</f>
        <v>#N/A</v>
      </c>
    </row>
    <row r="6" spans="1:2" x14ac:dyDescent="0.2">
      <c r="A6" s="2" t="s">
        <v>39</v>
      </c>
      <c r="B6" s="13" t="e">
        <f>'Forecasted forage balance'!B70</f>
        <v>#N/A</v>
      </c>
    </row>
    <row r="8" spans="1:2" x14ac:dyDescent="0.2">
      <c r="A8" s="45" t="e">
        <f>IF(B6&gt;0,"Your forage is sufficent for this herd/flock size.","You have insufficent forage supply. Plan supplementation strategies accordingly.")</f>
        <v>#N/A</v>
      </c>
      <c r="B8" s="45"/>
    </row>
    <row r="11" spans="1:2" x14ac:dyDescent="0.2">
      <c r="A11" s="46" t="s">
        <v>66</v>
      </c>
      <c r="B11" s="46"/>
    </row>
    <row r="12" spans="1:2" x14ac:dyDescent="0.2">
      <c r="A12" s="2" t="s">
        <v>48</v>
      </c>
      <c r="B12" s="14" t="e">
        <f>'Calculating paddocks'!B13</f>
        <v>#DIV/0!</v>
      </c>
    </row>
    <row r="13" spans="1:2" x14ac:dyDescent="0.2">
      <c r="A13" s="2" t="s">
        <v>58</v>
      </c>
      <c r="B13" s="15" t="e">
        <f>'Calculating paddocks'!B19</f>
        <v>#N/A</v>
      </c>
    </row>
    <row r="14" spans="1:2" x14ac:dyDescent="0.2">
      <c r="A14" s="2" t="s">
        <v>60</v>
      </c>
      <c r="B14" s="15" t="e">
        <f>'Calculating paddocks'!B22</f>
        <v>#N/A</v>
      </c>
    </row>
    <row r="16" spans="1:2" x14ac:dyDescent="0.2">
      <c r="A16" s="46" t="s">
        <v>67</v>
      </c>
      <c r="B16" s="46"/>
    </row>
    <row r="17" spans="1:2" x14ac:dyDescent="0.2">
      <c r="A17" s="2" t="s">
        <v>62</v>
      </c>
      <c r="B17" s="24" t="e">
        <f>'Calculating paddocks'!B25</f>
        <v>#N/A</v>
      </c>
    </row>
    <row r="18" spans="1:2" x14ac:dyDescent="0.2">
      <c r="A18" s="2" t="s">
        <v>63</v>
      </c>
      <c r="B18" s="24" t="e">
        <f>'Calculating paddocks'!B26</f>
        <v>#N/A</v>
      </c>
    </row>
  </sheetData>
  <sheetProtection algorithmName="SHA-512" hashValue="DGsZroxYy3KRAsvCw08njW7CU6Y700442TxLuz5OpFJeaNSYK8VugcYvvuIbYVkB5hvf3TIFqdcN9W+b02Cn1g==" saltValue="CCWcqxDHs78vwbeZ0oIKGA==" spinCount="100000" sheet="1" objects="1" scenarios="1"/>
  <mergeCells count="4">
    <mergeCell ref="A3:B3"/>
    <mergeCell ref="A8:B8"/>
    <mergeCell ref="A11:B11"/>
    <mergeCell ref="A16:B16"/>
  </mergeCells>
  <conditionalFormatting sqref="A8:B8">
    <cfRule type="containsText" dxfId="1" priority="1" operator="containsText" text="You have insufficent forage supply. Plan supplementation strategies accordingly.">
      <formula>NOT(ISERROR(SEARCH("You have insufficent forage supply. Plan supplementation strategies accordingly.",A8)))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0143-54D4-A541-A79E-4706B478E026}">
  <sheetPr>
    <tabColor theme="8" tint="0.79998168889431442"/>
  </sheetPr>
  <dimension ref="A1:E71"/>
  <sheetViews>
    <sheetView workbookViewId="0">
      <selection activeCell="D28" sqref="D28"/>
    </sheetView>
  </sheetViews>
  <sheetFormatPr baseColWidth="10" defaultColWidth="11" defaultRowHeight="16" x14ac:dyDescent="0.2"/>
  <cols>
    <col min="1" max="1" width="42.1640625" bestFit="1" customWidth="1"/>
    <col min="2" max="2" width="18.6640625" bestFit="1" customWidth="1"/>
    <col min="3" max="3" width="14.1640625" customWidth="1"/>
    <col min="4" max="4" width="50.6640625" bestFit="1" customWidth="1"/>
    <col min="5" max="5" width="15.1640625" bestFit="1" customWidth="1"/>
  </cols>
  <sheetData>
    <row r="1" spans="1:5" x14ac:dyDescent="0.2">
      <c r="A1" s="46" t="s">
        <v>16</v>
      </c>
      <c r="B1" s="46"/>
    </row>
    <row r="2" spans="1:5" ht="48" customHeight="1" x14ac:dyDescent="0.2">
      <c r="A2" s="47" t="s">
        <v>68</v>
      </c>
      <c r="B2" s="47"/>
    </row>
    <row r="4" spans="1:5" x14ac:dyDescent="0.2">
      <c r="A4" s="41" t="s">
        <v>69</v>
      </c>
      <c r="B4" s="41"/>
    </row>
    <row r="5" spans="1:5" x14ac:dyDescent="0.2">
      <c r="A5" s="36"/>
      <c r="B5" s="36"/>
    </row>
    <row r="6" spans="1:5" ht="34" customHeight="1" x14ac:dyDescent="0.2">
      <c r="A6" s="53" t="s">
        <v>70</v>
      </c>
      <c r="B6" s="53"/>
    </row>
    <row r="7" spans="1:5" x14ac:dyDescent="0.2">
      <c r="A7" s="36"/>
      <c r="B7" s="36"/>
    </row>
    <row r="8" spans="1:5" s="39" customFormat="1" ht="33" customHeight="1" x14ac:dyDescent="0.2">
      <c r="A8" s="53" t="s">
        <v>71</v>
      </c>
      <c r="B8" s="53"/>
    </row>
    <row r="9" spans="1:5" x14ac:dyDescent="0.2">
      <c r="A9" s="36"/>
      <c r="B9" s="36"/>
    </row>
    <row r="12" spans="1:5" x14ac:dyDescent="0.2">
      <c r="A12" s="46" t="s">
        <v>72</v>
      </c>
      <c r="B12" s="46"/>
      <c r="D12" s="46" t="s">
        <v>73</v>
      </c>
      <c r="E12" s="46"/>
    </row>
    <row r="13" spans="1:5" x14ac:dyDescent="0.2">
      <c r="A13" s="2" t="s">
        <v>74</v>
      </c>
      <c r="B13" s="31"/>
      <c r="D13" s="2" t="s">
        <v>75</v>
      </c>
      <c r="E13" s="17" t="e">
        <f>AVERAGE(B22:B71)</f>
        <v>#DIV/0!</v>
      </c>
    </row>
    <row r="14" spans="1:5" x14ac:dyDescent="0.2">
      <c r="A14" s="2" t="s">
        <v>76</v>
      </c>
      <c r="B14" s="31" t="s">
        <v>77</v>
      </c>
      <c r="D14" s="2" t="s">
        <v>78</v>
      </c>
      <c r="E14" s="4" t="e">
        <f>VLOOKUP(B13,Lookup!$L$3:$N$21,3,FALSE)</f>
        <v>#N/A</v>
      </c>
    </row>
    <row r="15" spans="1:5" x14ac:dyDescent="0.2">
      <c r="A15" s="2" t="s">
        <v>79</v>
      </c>
      <c r="B15" s="31" t="s">
        <v>33</v>
      </c>
      <c r="D15" s="2" t="s">
        <v>80</v>
      </c>
      <c r="E15" s="17" t="e">
        <f>(E13-E14)*(VLOOKUP(B13,Lookup!$L$2:$P$21,4,FALSE)*VLOOKUP(B14,Lookup!$T$3:$U$5,2,FALSE))</f>
        <v>#DIV/0!</v>
      </c>
    </row>
    <row r="16" spans="1:5" x14ac:dyDescent="0.2">
      <c r="A16" s="2" t="s">
        <v>21</v>
      </c>
      <c r="B16" s="31"/>
    </row>
    <row r="17" spans="1:5" x14ac:dyDescent="0.2">
      <c r="A17" s="2" t="s">
        <v>22</v>
      </c>
      <c r="B17" s="31"/>
      <c r="D17" s="46" t="s">
        <v>81</v>
      </c>
      <c r="E17" s="46"/>
    </row>
    <row r="18" spans="1:5" x14ac:dyDescent="0.2">
      <c r="A18" s="2" t="s">
        <v>23</v>
      </c>
      <c r="B18" s="31" t="s">
        <v>24</v>
      </c>
      <c r="D18" s="2" t="s">
        <v>82</v>
      </c>
      <c r="E18" s="17" t="e">
        <f>(E15*B19*VLOOKUP(B15,Lookup!$I$7:$J$9,2,FALSE))/(B17*B16*VLOOKUP(B18,Lookup!$A$2:$B$22,2,FALSE))</f>
        <v>#DIV/0!</v>
      </c>
    </row>
    <row r="19" spans="1:5" x14ac:dyDescent="0.2">
      <c r="A19" s="2" t="s">
        <v>83</v>
      </c>
      <c r="B19" s="31"/>
    </row>
    <row r="20" spans="1:5" x14ac:dyDescent="0.2">
      <c r="D20" s="46" t="s">
        <v>84</v>
      </c>
      <c r="E20" s="46"/>
    </row>
    <row r="21" spans="1:5" x14ac:dyDescent="0.2">
      <c r="A21" s="46" t="s">
        <v>85</v>
      </c>
      <c r="B21" s="46"/>
      <c r="D21" s="2" t="s">
        <v>86</v>
      </c>
      <c r="E21" s="31"/>
    </row>
    <row r="22" spans="1:5" x14ac:dyDescent="0.2">
      <c r="A22" s="2" t="s">
        <v>87</v>
      </c>
      <c r="B22" s="31"/>
      <c r="D22" s="2" t="s">
        <v>88</v>
      </c>
      <c r="E22" s="17" t="e">
        <f>(B17*B16*E21*VLOOKUP(B18,Lookup!$A$2:$B$22,2,FALSE))/(E15*VLOOKUP(B15,Lookup!I7:J9,2,FALSE))</f>
        <v>#DIV/0!</v>
      </c>
    </row>
    <row r="23" spans="1:5" x14ac:dyDescent="0.2">
      <c r="A23" s="2" t="s">
        <v>89</v>
      </c>
      <c r="B23" s="31"/>
    </row>
    <row r="24" spans="1:5" x14ac:dyDescent="0.2">
      <c r="A24" s="2" t="s">
        <v>90</v>
      </c>
      <c r="B24" s="31"/>
    </row>
    <row r="25" spans="1:5" x14ac:dyDescent="0.2">
      <c r="A25" s="2" t="s">
        <v>91</v>
      </c>
      <c r="B25" s="31"/>
    </row>
    <row r="26" spans="1:5" x14ac:dyDescent="0.2">
      <c r="A26" s="2" t="s">
        <v>92</v>
      </c>
      <c r="B26" s="31"/>
      <c r="D26" s="18"/>
    </row>
    <row r="27" spans="1:5" x14ac:dyDescent="0.2">
      <c r="A27" s="2" t="s">
        <v>93</v>
      </c>
      <c r="B27" s="31"/>
      <c r="D27" s="18"/>
    </row>
    <row r="28" spans="1:5" x14ac:dyDescent="0.2">
      <c r="A28" s="2" t="s">
        <v>94</v>
      </c>
      <c r="B28" s="31"/>
      <c r="D28" s="18"/>
    </row>
    <row r="29" spans="1:5" x14ac:dyDescent="0.2">
      <c r="A29" s="2" t="s">
        <v>95</v>
      </c>
      <c r="B29" s="31"/>
    </row>
    <row r="30" spans="1:5" x14ac:dyDescent="0.2">
      <c r="A30" s="2" t="s">
        <v>96</v>
      </c>
      <c r="B30" s="31"/>
    </row>
    <row r="31" spans="1:5" x14ac:dyDescent="0.2">
      <c r="A31" s="2" t="s">
        <v>97</v>
      </c>
      <c r="B31" s="31"/>
    </row>
    <row r="32" spans="1:5" x14ac:dyDescent="0.2">
      <c r="A32" s="2" t="s">
        <v>98</v>
      </c>
      <c r="B32" s="31"/>
    </row>
    <row r="33" spans="1:2" x14ac:dyDescent="0.2">
      <c r="A33" s="2" t="s">
        <v>99</v>
      </c>
      <c r="B33" s="31"/>
    </row>
    <row r="34" spans="1:2" x14ac:dyDescent="0.2">
      <c r="A34" s="2" t="s">
        <v>100</v>
      </c>
      <c r="B34" s="31"/>
    </row>
    <row r="35" spans="1:2" x14ac:dyDescent="0.2">
      <c r="A35" s="2" t="s">
        <v>101</v>
      </c>
      <c r="B35" s="31"/>
    </row>
    <row r="36" spans="1:2" x14ac:dyDescent="0.2">
      <c r="A36" s="2" t="s">
        <v>102</v>
      </c>
      <c r="B36" s="31"/>
    </row>
    <row r="37" spans="1:2" x14ac:dyDescent="0.2">
      <c r="A37" s="2" t="s">
        <v>103</v>
      </c>
      <c r="B37" s="31"/>
    </row>
    <row r="38" spans="1:2" x14ac:dyDescent="0.2">
      <c r="A38" s="2" t="s">
        <v>104</v>
      </c>
      <c r="B38" s="31"/>
    </row>
    <row r="39" spans="1:2" x14ac:dyDescent="0.2">
      <c r="A39" s="2" t="s">
        <v>105</v>
      </c>
      <c r="B39" s="31"/>
    </row>
    <row r="40" spans="1:2" x14ac:dyDescent="0.2">
      <c r="A40" s="2" t="s">
        <v>106</v>
      </c>
      <c r="B40" s="31"/>
    </row>
    <row r="41" spans="1:2" x14ac:dyDescent="0.2">
      <c r="A41" s="2" t="s">
        <v>107</v>
      </c>
      <c r="B41" s="31"/>
    </row>
    <row r="42" spans="1:2" x14ac:dyDescent="0.2">
      <c r="A42" s="2" t="s">
        <v>108</v>
      </c>
      <c r="B42" s="31"/>
    </row>
    <row r="43" spans="1:2" x14ac:dyDescent="0.2">
      <c r="A43" s="2" t="s">
        <v>109</v>
      </c>
      <c r="B43" s="31"/>
    </row>
    <row r="44" spans="1:2" x14ac:dyDescent="0.2">
      <c r="A44" s="2" t="s">
        <v>110</v>
      </c>
      <c r="B44" s="31"/>
    </row>
    <row r="45" spans="1:2" x14ac:dyDescent="0.2">
      <c r="A45" s="2" t="s">
        <v>111</v>
      </c>
      <c r="B45" s="31"/>
    </row>
    <row r="46" spans="1:2" x14ac:dyDescent="0.2">
      <c r="A46" s="2" t="s">
        <v>112</v>
      </c>
      <c r="B46" s="31"/>
    </row>
    <row r="47" spans="1:2" x14ac:dyDescent="0.2">
      <c r="A47" s="2" t="s">
        <v>113</v>
      </c>
      <c r="B47" s="31"/>
    </row>
    <row r="48" spans="1:2" x14ac:dyDescent="0.2">
      <c r="A48" s="2" t="s">
        <v>114</v>
      </c>
      <c r="B48" s="31"/>
    </row>
    <row r="49" spans="1:2" x14ac:dyDescent="0.2">
      <c r="A49" s="2" t="s">
        <v>115</v>
      </c>
      <c r="B49" s="31"/>
    </row>
    <row r="50" spans="1:2" x14ac:dyDescent="0.2">
      <c r="A50" s="2" t="s">
        <v>116</v>
      </c>
      <c r="B50" s="31"/>
    </row>
    <row r="51" spans="1:2" x14ac:dyDescent="0.2">
      <c r="A51" s="2" t="s">
        <v>117</v>
      </c>
      <c r="B51" s="31"/>
    </row>
    <row r="52" spans="1:2" x14ac:dyDescent="0.2">
      <c r="A52" s="2" t="s">
        <v>118</v>
      </c>
      <c r="B52" s="31"/>
    </row>
    <row r="53" spans="1:2" x14ac:dyDescent="0.2">
      <c r="A53" s="2" t="s">
        <v>119</v>
      </c>
      <c r="B53" s="31"/>
    </row>
    <row r="54" spans="1:2" x14ac:dyDescent="0.2">
      <c r="A54" s="2" t="s">
        <v>120</v>
      </c>
      <c r="B54" s="31"/>
    </row>
    <row r="55" spans="1:2" x14ac:dyDescent="0.2">
      <c r="A55" s="2" t="s">
        <v>121</v>
      </c>
      <c r="B55" s="31"/>
    </row>
    <row r="56" spans="1:2" x14ac:dyDescent="0.2">
      <c r="A56" s="2" t="s">
        <v>122</v>
      </c>
      <c r="B56" s="31"/>
    </row>
    <row r="57" spans="1:2" x14ac:dyDescent="0.2">
      <c r="A57" s="2" t="s">
        <v>123</v>
      </c>
      <c r="B57" s="31"/>
    </row>
    <row r="58" spans="1:2" x14ac:dyDescent="0.2">
      <c r="A58" s="2" t="s">
        <v>124</v>
      </c>
      <c r="B58" s="31"/>
    </row>
    <row r="59" spans="1:2" x14ac:dyDescent="0.2">
      <c r="A59" s="2" t="s">
        <v>125</v>
      </c>
      <c r="B59" s="31"/>
    </row>
    <row r="60" spans="1:2" x14ac:dyDescent="0.2">
      <c r="A60" s="2" t="s">
        <v>126</v>
      </c>
      <c r="B60" s="31"/>
    </row>
    <row r="61" spans="1:2" x14ac:dyDescent="0.2">
      <c r="A61" s="2" t="s">
        <v>127</v>
      </c>
      <c r="B61" s="31"/>
    </row>
    <row r="62" spans="1:2" x14ac:dyDescent="0.2">
      <c r="A62" s="2" t="s">
        <v>128</v>
      </c>
      <c r="B62" s="31"/>
    </row>
    <row r="63" spans="1:2" x14ac:dyDescent="0.2">
      <c r="A63" s="2" t="s">
        <v>129</v>
      </c>
      <c r="B63" s="31"/>
    </row>
    <row r="64" spans="1:2" x14ac:dyDescent="0.2">
      <c r="A64" s="2" t="s">
        <v>130</v>
      </c>
      <c r="B64" s="31"/>
    </row>
    <row r="65" spans="1:2" x14ac:dyDescent="0.2">
      <c r="A65" s="2" t="s">
        <v>131</v>
      </c>
      <c r="B65" s="31"/>
    </row>
    <row r="66" spans="1:2" x14ac:dyDescent="0.2">
      <c r="A66" s="2" t="s">
        <v>132</v>
      </c>
      <c r="B66" s="31"/>
    </row>
    <row r="67" spans="1:2" x14ac:dyDescent="0.2">
      <c r="A67" s="2" t="s">
        <v>133</v>
      </c>
      <c r="B67" s="31"/>
    </row>
    <row r="68" spans="1:2" x14ac:dyDescent="0.2">
      <c r="A68" s="2" t="s">
        <v>134</v>
      </c>
      <c r="B68" s="31"/>
    </row>
    <row r="69" spans="1:2" x14ac:dyDescent="0.2">
      <c r="A69" s="2" t="s">
        <v>135</v>
      </c>
      <c r="B69" s="31"/>
    </row>
    <row r="70" spans="1:2" x14ac:dyDescent="0.2">
      <c r="A70" s="2" t="s">
        <v>136</v>
      </c>
      <c r="B70" s="31"/>
    </row>
    <row r="71" spans="1:2" x14ac:dyDescent="0.2">
      <c r="A71" s="2" t="s">
        <v>137</v>
      </c>
      <c r="B71" s="31"/>
    </row>
  </sheetData>
  <sheetProtection algorithmName="SHA-512" hashValue="9xNjY+QIqH5+BGMHvoR3QZc0zJQ7mytEwwyIV1pcJAnLoA+mJd1vDvsVfJqCkdq3qnq1/EYKQsXncYxGXvGVfA==" saltValue="SRLxLRimYmyQim+piB4Dgg==" spinCount="100000" sheet="1" objects="1" scenarios="1"/>
  <mergeCells count="10">
    <mergeCell ref="A1:B1"/>
    <mergeCell ref="A2:B2"/>
    <mergeCell ref="A4:B4"/>
    <mergeCell ref="A6:B6"/>
    <mergeCell ref="A8:B8"/>
    <mergeCell ref="A12:B12"/>
    <mergeCell ref="A21:B21"/>
    <mergeCell ref="D12:E12"/>
    <mergeCell ref="D17:E17"/>
    <mergeCell ref="D20:E20"/>
  </mergeCells>
  <phoneticPr fontId="10" type="noConversion"/>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F75DFDA7-5C16-2E40-AA04-8630A32E012F}">
          <x14:formula1>
            <xm:f>Lookup!$L$3:$L$12</xm:f>
          </x14:formula1>
          <xm:sqref>B13</xm:sqref>
        </x14:dataValidation>
        <x14:dataValidation type="list" allowBlank="1" showInputMessage="1" showErrorMessage="1" xr:uid="{86BFED8E-0643-E943-BA9B-3FA97D96E7C4}">
          <x14:formula1>
            <xm:f>Lookup!$T$3:$T$5</xm:f>
          </x14:formula1>
          <xm:sqref>B14</xm:sqref>
        </x14:dataValidation>
        <x14:dataValidation type="list" allowBlank="1" showInputMessage="1" showErrorMessage="1" xr:uid="{694BDEE2-3629-0E43-B851-01FA6E1E360F}">
          <x14:formula1>
            <xm:f>Lookup!$I$7:$I$9</xm:f>
          </x14:formula1>
          <xm:sqref>B15</xm:sqref>
        </x14:dataValidation>
        <x14:dataValidation type="list" allowBlank="1" showInputMessage="1" showErrorMessage="1" xr:uid="{559957C5-D29D-6549-B003-2CAEE1F89FFE}">
          <x14:formula1>
            <xm:f>Lookup!$A2:$A25</xm:f>
          </x14:formula1>
          <xm:sqref>B18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769EE-CF15-9C4D-B92E-16325D81536E}">
  <sheetPr>
    <tabColor theme="8" tint="0.79998168889431442"/>
  </sheetPr>
  <dimension ref="A1:X54"/>
  <sheetViews>
    <sheetView zoomScale="68" zoomScaleNormal="68" workbookViewId="0">
      <selection sqref="A1:L1"/>
    </sheetView>
  </sheetViews>
  <sheetFormatPr baseColWidth="10" defaultColWidth="10.83203125" defaultRowHeight="16" x14ac:dyDescent="0.2"/>
  <cols>
    <col min="1" max="1" width="16.83203125" style="1" customWidth="1"/>
    <col min="2" max="11" width="10.83203125" style="1"/>
    <col min="12" max="12" width="19.1640625" style="1" bestFit="1" customWidth="1"/>
    <col min="13" max="14" width="30.5" style="1" bestFit="1" customWidth="1"/>
    <col min="15" max="15" width="42.1640625" style="1" bestFit="1" customWidth="1"/>
    <col min="16" max="16" width="30.5" style="1" bestFit="1" customWidth="1"/>
    <col min="17" max="18" width="42.1640625" style="1" bestFit="1" customWidth="1"/>
    <col min="19" max="19" width="30.5" style="1" bestFit="1" customWidth="1"/>
    <col min="20" max="21" width="42.1640625" style="1" bestFit="1" customWidth="1"/>
    <col min="22" max="22" width="42.1640625" style="1" customWidth="1"/>
    <col min="23" max="23" width="37.5" style="1" customWidth="1"/>
    <col min="24" max="24" width="69.1640625" style="1" bestFit="1" customWidth="1"/>
    <col min="25" max="16384" width="10.83203125" style="1"/>
  </cols>
  <sheetData>
    <row r="1" spans="1:24" x14ac:dyDescent="0.2">
      <c r="A1" s="46" t="s">
        <v>138</v>
      </c>
      <c r="B1" s="46"/>
      <c r="C1" s="46"/>
      <c r="D1" s="46"/>
      <c r="E1" s="46"/>
      <c r="F1" s="46"/>
      <c r="G1" s="46"/>
      <c r="H1" s="46"/>
      <c r="I1" s="46"/>
      <c r="J1" s="46"/>
      <c r="K1" s="46"/>
      <c r="L1" s="46"/>
      <c r="M1" s="54" t="s">
        <v>139</v>
      </c>
      <c r="N1" s="55"/>
      <c r="O1" s="55"/>
      <c r="P1" s="55"/>
      <c r="Q1" s="55"/>
      <c r="R1" s="55"/>
      <c r="S1" s="55"/>
      <c r="T1" s="55"/>
      <c r="U1" s="55"/>
      <c r="V1" s="56"/>
      <c r="W1" s="46" t="s">
        <v>140</v>
      </c>
      <c r="X1" s="46"/>
    </row>
    <row r="2" spans="1:24" s="25" customFormat="1" x14ac:dyDescent="0.2">
      <c r="A2" s="26" t="s">
        <v>141</v>
      </c>
      <c r="B2" s="26" t="s">
        <v>142</v>
      </c>
      <c r="C2" s="26" t="s">
        <v>143</v>
      </c>
      <c r="D2" s="26" t="s">
        <v>144</v>
      </c>
      <c r="E2" s="26" t="s">
        <v>145</v>
      </c>
      <c r="F2" s="26" t="s">
        <v>146</v>
      </c>
      <c r="G2" s="26" t="s">
        <v>147</v>
      </c>
      <c r="H2" s="26" t="s">
        <v>148</v>
      </c>
      <c r="I2" s="26" t="s">
        <v>149</v>
      </c>
      <c r="J2" s="26" t="s">
        <v>150</v>
      </c>
      <c r="K2" s="26" t="s">
        <v>151</v>
      </c>
      <c r="L2" s="26" t="s">
        <v>152</v>
      </c>
      <c r="M2" s="26" t="s">
        <v>23</v>
      </c>
      <c r="N2" s="26" t="s">
        <v>21</v>
      </c>
      <c r="O2" s="26" t="s">
        <v>22</v>
      </c>
      <c r="P2" s="26" t="s">
        <v>23</v>
      </c>
      <c r="Q2" s="26" t="s">
        <v>21</v>
      </c>
      <c r="R2" s="26" t="s">
        <v>22</v>
      </c>
      <c r="S2" s="26" t="s">
        <v>23</v>
      </c>
      <c r="T2" s="26" t="s">
        <v>21</v>
      </c>
      <c r="U2" s="26" t="s">
        <v>22</v>
      </c>
      <c r="V2" s="26" t="s">
        <v>153</v>
      </c>
      <c r="W2" s="26" t="s">
        <v>39</v>
      </c>
      <c r="X2" s="26" t="s">
        <v>154</v>
      </c>
    </row>
    <row r="3" spans="1:24" x14ac:dyDescent="0.2">
      <c r="A3" s="3" t="s">
        <v>155</v>
      </c>
      <c r="B3" s="31"/>
      <c r="C3" s="31"/>
      <c r="D3" s="31"/>
      <c r="E3" s="31"/>
      <c r="F3" s="31"/>
      <c r="G3" s="31"/>
      <c r="H3" s="31"/>
      <c r="I3" s="31"/>
      <c r="J3" s="31"/>
      <c r="K3" s="31"/>
      <c r="L3" s="4">
        <f>SUM(B3:K3)</f>
        <v>0</v>
      </c>
      <c r="M3" s="31" t="s">
        <v>24</v>
      </c>
      <c r="N3" s="31"/>
      <c r="O3" s="31"/>
      <c r="P3" s="31" t="s">
        <v>24</v>
      </c>
      <c r="Q3" s="31"/>
      <c r="R3" s="31"/>
      <c r="S3" s="31" t="s">
        <v>24</v>
      </c>
      <c r="T3" s="31"/>
      <c r="U3" s="31"/>
      <c r="V3" s="4">
        <f>(7*N3*O3*VLOOKUP(M3,Lookup!$A$2:$B$22,2,FALSE))+(7*Q3*R3*VLOOKUP(P3,Lookup!$A$2:$B$22,2,FALSE))+(7*T3*U3*VLOOKUP(S3,Lookup!$A$2:$B$22,2,FALSE))</f>
        <v>0</v>
      </c>
      <c r="W3" s="4">
        <f>L3-V3</f>
        <v>0</v>
      </c>
      <c r="X3" s="5" t="str">
        <f>IF(W3&gt;0,"Your forage is sufficent for this herd/flock size.","You have insufficent forage supply. Plan supplementation strategies accordingly.")</f>
        <v>You have insufficent forage supply. Plan supplementation strategies accordingly.</v>
      </c>
    </row>
    <row r="4" spans="1:24" x14ac:dyDescent="0.2">
      <c r="A4" s="3" t="s">
        <v>156</v>
      </c>
      <c r="B4" s="31"/>
      <c r="C4" s="31"/>
      <c r="D4" s="31"/>
      <c r="E4" s="31"/>
      <c r="F4" s="31"/>
      <c r="G4" s="31"/>
      <c r="H4" s="31"/>
      <c r="I4" s="31"/>
      <c r="J4" s="31"/>
      <c r="K4" s="31"/>
      <c r="L4" s="4">
        <f t="shared" ref="L4:L54" si="0">SUM(B4:K4)</f>
        <v>0</v>
      </c>
      <c r="M4" s="31"/>
      <c r="N4" s="31"/>
      <c r="O4" s="31"/>
      <c r="P4" s="31"/>
      <c r="Q4" s="31"/>
      <c r="R4" s="31"/>
      <c r="S4" s="31"/>
      <c r="T4" s="31"/>
      <c r="U4" s="31"/>
      <c r="V4" s="4" t="e">
        <f>(7*N4*O4*VLOOKUP(M4,Lookup!$A$2:$B$22,2,FALSE))+(7*Q4*R4*VLOOKUP(P4,Lookup!$A$2:$B$22,2,FALSE))+(7*T4*U4*VLOOKUP(S4,Lookup!$A$2:$B$22,2,FALSE))</f>
        <v>#N/A</v>
      </c>
      <c r="W4" s="4" t="e">
        <f t="shared" ref="W4:W54" si="1">L4-V4</f>
        <v>#N/A</v>
      </c>
      <c r="X4" s="5" t="e">
        <f t="shared" ref="X4:X54" si="2">IF(W4&gt;0,"Your forage is sufficent for this herd/flock size.","You have insufficent forage supply. Plan supplementation strategies accordingly.")</f>
        <v>#N/A</v>
      </c>
    </row>
    <row r="5" spans="1:24" x14ac:dyDescent="0.2">
      <c r="A5" s="3" t="s">
        <v>157</v>
      </c>
      <c r="B5" s="31"/>
      <c r="C5" s="31"/>
      <c r="D5" s="31"/>
      <c r="E5" s="31"/>
      <c r="F5" s="31"/>
      <c r="G5" s="31"/>
      <c r="H5" s="31"/>
      <c r="I5" s="31"/>
      <c r="J5" s="31"/>
      <c r="K5" s="31"/>
      <c r="L5" s="4">
        <f t="shared" si="0"/>
        <v>0</v>
      </c>
      <c r="M5" s="31"/>
      <c r="N5" s="31"/>
      <c r="O5" s="31"/>
      <c r="P5" s="31"/>
      <c r="Q5" s="31"/>
      <c r="R5" s="31"/>
      <c r="S5" s="31"/>
      <c r="T5" s="31"/>
      <c r="U5" s="31"/>
      <c r="V5" s="4" t="e">
        <f>(7*N5*O5*VLOOKUP(M5,Lookup!$A$2:$B$22,2,FALSE))+(7*Q5*R5*VLOOKUP(P5,Lookup!$A$2:$B$22,2,FALSE))+(7*T5*U5*VLOOKUP(S5,Lookup!$A$2:$B$22,2,FALSE))</f>
        <v>#N/A</v>
      </c>
      <c r="W5" s="4" t="e">
        <f t="shared" si="1"/>
        <v>#N/A</v>
      </c>
      <c r="X5" s="5" t="e">
        <f t="shared" si="2"/>
        <v>#N/A</v>
      </c>
    </row>
    <row r="6" spans="1:24" x14ac:dyDescent="0.2">
      <c r="A6" s="3" t="s">
        <v>158</v>
      </c>
      <c r="B6" s="31"/>
      <c r="C6" s="31"/>
      <c r="D6" s="31"/>
      <c r="E6" s="31"/>
      <c r="F6" s="31"/>
      <c r="G6" s="31"/>
      <c r="H6" s="31"/>
      <c r="I6" s="31"/>
      <c r="J6" s="31"/>
      <c r="K6" s="31"/>
      <c r="L6" s="4">
        <f t="shared" si="0"/>
        <v>0</v>
      </c>
      <c r="M6" s="31"/>
      <c r="N6" s="31"/>
      <c r="O6" s="31"/>
      <c r="P6" s="31"/>
      <c r="Q6" s="31"/>
      <c r="R6" s="31"/>
      <c r="S6" s="31"/>
      <c r="T6" s="31"/>
      <c r="U6" s="31"/>
      <c r="V6" s="4" t="e">
        <f>(7*N6*O6*VLOOKUP(M6,Lookup!$A$2:$B$22,2,FALSE))+(7*Q6*R6*VLOOKUP(P6,Lookup!$A$2:$B$22,2,FALSE))+(7*T6*U6*VLOOKUP(S6,Lookup!$A$2:$B$22,2,FALSE))</f>
        <v>#N/A</v>
      </c>
      <c r="W6" s="4" t="e">
        <f t="shared" si="1"/>
        <v>#N/A</v>
      </c>
      <c r="X6" s="5" t="e">
        <f t="shared" si="2"/>
        <v>#N/A</v>
      </c>
    </row>
    <row r="7" spans="1:24" x14ac:dyDescent="0.2">
      <c r="A7" s="3" t="s">
        <v>159</v>
      </c>
      <c r="B7" s="31"/>
      <c r="C7" s="31"/>
      <c r="D7" s="31"/>
      <c r="E7" s="31"/>
      <c r="F7" s="31"/>
      <c r="G7" s="31"/>
      <c r="H7" s="31"/>
      <c r="I7" s="31"/>
      <c r="J7" s="31"/>
      <c r="K7" s="31"/>
      <c r="L7" s="4">
        <f t="shared" si="0"/>
        <v>0</v>
      </c>
      <c r="M7" s="31"/>
      <c r="N7" s="31"/>
      <c r="O7" s="31"/>
      <c r="P7" s="31"/>
      <c r="Q7" s="31"/>
      <c r="R7" s="31"/>
      <c r="S7" s="31"/>
      <c r="T7" s="31"/>
      <c r="U7" s="31"/>
      <c r="V7" s="4" t="e">
        <f>(7*N7*O7*VLOOKUP(M7,Lookup!$A$2:$B$22,2,FALSE))+(7*Q7*R7*VLOOKUP(P7,Lookup!$A$2:$B$22,2,FALSE))+(7*T7*U7*VLOOKUP(S7,Lookup!$A$2:$B$22,2,FALSE))</f>
        <v>#N/A</v>
      </c>
      <c r="W7" s="4" t="e">
        <f t="shared" si="1"/>
        <v>#N/A</v>
      </c>
      <c r="X7" s="5" t="e">
        <f t="shared" si="2"/>
        <v>#N/A</v>
      </c>
    </row>
    <row r="8" spans="1:24" x14ac:dyDescent="0.2">
      <c r="A8" s="3" t="s">
        <v>160</v>
      </c>
      <c r="B8" s="31"/>
      <c r="C8" s="31"/>
      <c r="D8" s="31"/>
      <c r="E8" s="31"/>
      <c r="F8" s="31"/>
      <c r="G8" s="31"/>
      <c r="H8" s="31"/>
      <c r="I8" s="31"/>
      <c r="J8" s="31"/>
      <c r="K8" s="31"/>
      <c r="L8" s="4">
        <f t="shared" si="0"/>
        <v>0</v>
      </c>
      <c r="M8" s="31"/>
      <c r="N8" s="31"/>
      <c r="O8" s="31"/>
      <c r="P8" s="31"/>
      <c r="Q8" s="31"/>
      <c r="R8" s="31"/>
      <c r="S8" s="31"/>
      <c r="T8" s="31"/>
      <c r="U8" s="31"/>
      <c r="V8" s="4" t="e">
        <f>(7*N8*O8*VLOOKUP(M8,Lookup!$A$2:$B$22,2,FALSE))+(7*Q8*R8*VLOOKUP(P8,Lookup!$A$2:$B$22,2,FALSE))+(7*T8*U8*VLOOKUP(S8,Lookup!$A$2:$B$22,2,FALSE))</f>
        <v>#N/A</v>
      </c>
      <c r="W8" s="4" t="e">
        <f t="shared" si="1"/>
        <v>#N/A</v>
      </c>
      <c r="X8" s="5" t="e">
        <f t="shared" si="2"/>
        <v>#N/A</v>
      </c>
    </row>
    <row r="9" spans="1:24" x14ac:dyDescent="0.2">
      <c r="A9" s="3" t="s">
        <v>161</v>
      </c>
      <c r="B9" s="31"/>
      <c r="C9" s="31"/>
      <c r="D9" s="31"/>
      <c r="E9" s="31"/>
      <c r="F9" s="31"/>
      <c r="G9" s="31"/>
      <c r="H9" s="31"/>
      <c r="I9" s="31"/>
      <c r="J9" s="31"/>
      <c r="K9" s="31"/>
      <c r="L9" s="4">
        <f t="shared" si="0"/>
        <v>0</v>
      </c>
      <c r="M9" s="31"/>
      <c r="N9" s="31"/>
      <c r="O9" s="31"/>
      <c r="P9" s="31"/>
      <c r="Q9" s="31"/>
      <c r="R9" s="31"/>
      <c r="S9" s="31"/>
      <c r="T9" s="31"/>
      <c r="U9" s="31"/>
      <c r="V9" s="4" t="e">
        <f>(7*N9*O9*VLOOKUP(M9,Lookup!$A$2:$B$22,2,FALSE))+(7*Q9*R9*VLOOKUP(P9,Lookup!$A$2:$B$22,2,FALSE))+(7*T9*U9*VLOOKUP(S9,Lookup!$A$2:$B$22,2,FALSE))</f>
        <v>#N/A</v>
      </c>
      <c r="W9" s="4" t="e">
        <f t="shared" si="1"/>
        <v>#N/A</v>
      </c>
      <c r="X9" s="5" t="e">
        <f t="shared" si="2"/>
        <v>#N/A</v>
      </c>
    </row>
    <row r="10" spans="1:24" x14ac:dyDescent="0.2">
      <c r="A10" s="3" t="s">
        <v>162</v>
      </c>
      <c r="B10" s="31"/>
      <c r="C10" s="31"/>
      <c r="D10" s="31"/>
      <c r="E10" s="31"/>
      <c r="F10" s="31"/>
      <c r="G10" s="31"/>
      <c r="H10" s="31"/>
      <c r="I10" s="31"/>
      <c r="J10" s="31"/>
      <c r="K10" s="31"/>
      <c r="L10" s="4">
        <f t="shared" si="0"/>
        <v>0</v>
      </c>
      <c r="M10" s="31"/>
      <c r="N10" s="31"/>
      <c r="O10" s="31"/>
      <c r="P10" s="31"/>
      <c r="Q10" s="31"/>
      <c r="R10" s="31"/>
      <c r="S10" s="31"/>
      <c r="T10" s="31"/>
      <c r="U10" s="31"/>
      <c r="V10" s="4" t="e">
        <f>(7*N10*O10*VLOOKUP(M10,Lookup!$A$2:$B$22,2,FALSE))+(7*Q10*R10*VLOOKUP(P10,Lookup!$A$2:$B$22,2,FALSE))+(7*T10*U10*VLOOKUP(S10,Lookup!$A$2:$B$22,2,FALSE))</f>
        <v>#N/A</v>
      </c>
      <c r="W10" s="4" t="e">
        <f t="shared" si="1"/>
        <v>#N/A</v>
      </c>
      <c r="X10" s="5" t="e">
        <f t="shared" si="2"/>
        <v>#N/A</v>
      </c>
    </row>
    <row r="11" spans="1:24" x14ac:dyDescent="0.2">
      <c r="A11" s="3" t="s">
        <v>163</v>
      </c>
      <c r="B11" s="31"/>
      <c r="C11" s="31"/>
      <c r="D11" s="31"/>
      <c r="E11" s="31"/>
      <c r="F11" s="31"/>
      <c r="G11" s="31"/>
      <c r="H11" s="31"/>
      <c r="I11" s="31"/>
      <c r="J11" s="31"/>
      <c r="K11" s="31"/>
      <c r="L11" s="4">
        <f t="shared" si="0"/>
        <v>0</v>
      </c>
      <c r="M11" s="31"/>
      <c r="N11" s="31"/>
      <c r="O11" s="31"/>
      <c r="P11" s="31"/>
      <c r="Q11" s="31"/>
      <c r="R11" s="31"/>
      <c r="S11" s="31"/>
      <c r="T11" s="31"/>
      <c r="U11" s="31"/>
      <c r="V11" s="4" t="e">
        <f>(7*N11*O11*VLOOKUP(M11,Lookup!$A$2:$B$22,2,FALSE))+(7*Q11*R11*VLOOKUP(P11,Lookup!$A$2:$B$22,2,FALSE))+(7*T11*U11*VLOOKUP(S11,Lookup!$A$2:$B$22,2,FALSE))</f>
        <v>#N/A</v>
      </c>
      <c r="W11" s="4" t="e">
        <f t="shared" si="1"/>
        <v>#N/A</v>
      </c>
      <c r="X11" s="5" t="e">
        <f t="shared" si="2"/>
        <v>#N/A</v>
      </c>
    </row>
    <row r="12" spans="1:24" x14ac:dyDescent="0.2">
      <c r="A12" s="3" t="s">
        <v>164</v>
      </c>
      <c r="B12" s="31"/>
      <c r="C12" s="31"/>
      <c r="D12" s="31"/>
      <c r="E12" s="31"/>
      <c r="F12" s="31"/>
      <c r="G12" s="31"/>
      <c r="H12" s="31"/>
      <c r="I12" s="31"/>
      <c r="J12" s="31"/>
      <c r="K12" s="31"/>
      <c r="L12" s="4">
        <f t="shared" si="0"/>
        <v>0</v>
      </c>
      <c r="M12" s="31"/>
      <c r="N12" s="31"/>
      <c r="O12" s="31"/>
      <c r="P12" s="31"/>
      <c r="Q12" s="31"/>
      <c r="R12" s="31"/>
      <c r="S12" s="31"/>
      <c r="T12" s="31"/>
      <c r="U12" s="31"/>
      <c r="V12" s="4" t="e">
        <f>(7*N12*O12*VLOOKUP(M12,Lookup!$A$2:$B$22,2,FALSE))+(7*Q12*R12*VLOOKUP(P12,Lookup!$A$2:$B$22,2,FALSE))+(7*T12*U12*VLOOKUP(S12,Lookup!$A$2:$B$22,2,FALSE))</f>
        <v>#N/A</v>
      </c>
      <c r="W12" s="4" t="e">
        <f t="shared" si="1"/>
        <v>#N/A</v>
      </c>
      <c r="X12" s="5" t="e">
        <f t="shared" si="2"/>
        <v>#N/A</v>
      </c>
    </row>
    <row r="13" spans="1:24" x14ac:dyDescent="0.2">
      <c r="A13" s="3" t="s">
        <v>165</v>
      </c>
      <c r="B13" s="31"/>
      <c r="C13" s="31"/>
      <c r="D13" s="31"/>
      <c r="E13" s="31"/>
      <c r="F13" s="31"/>
      <c r="G13" s="31"/>
      <c r="H13" s="31"/>
      <c r="I13" s="31"/>
      <c r="J13" s="31"/>
      <c r="K13" s="31"/>
      <c r="L13" s="4">
        <f t="shared" si="0"/>
        <v>0</v>
      </c>
      <c r="M13" s="31"/>
      <c r="N13" s="31"/>
      <c r="O13" s="31"/>
      <c r="P13" s="31"/>
      <c r="Q13" s="31"/>
      <c r="R13" s="31"/>
      <c r="S13" s="31"/>
      <c r="T13" s="31"/>
      <c r="U13" s="31"/>
      <c r="V13" s="4" t="e">
        <f>(7*N13*O13*VLOOKUP(M13,Lookup!$A$2:$B$22,2,FALSE))+(7*Q13*R13*VLOOKUP(P13,Lookup!$A$2:$B$22,2,FALSE))+(7*T13*U13*VLOOKUP(S13,Lookup!$A$2:$B$22,2,FALSE))</f>
        <v>#N/A</v>
      </c>
      <c r="W13" s="4" t="e">
        <f t="shared" si="1"/>
        <v>#N/A</v>
      </c>
      <c r="X13" s="5" t="e">
        <f t="shared" si="2"/>
        <v>#N/A</v>
      </c>
    </row>
    <row r="14" spans="1:24" x14ac:dyDescent="0.2">
      <c r="A14" s="3" t="s">
        <v>166</v>
      </c>
      <c r="B14" s="31"/>
      <c r="C14" s="31"/>
      <c r="D14" s="31"/>
      <c r="E14" s="31"/>
      <c r="F14" s="31"/>
      <c r="G14" s="31"/>
      <c r="H14" s="31"/>
      <c r="I14" s="31"/>
      <c r="J14" s="31"/>
      <c r="K14" s="31"/>
      <c r="L14" s="4">
        <f t="shared" si="0"/>
        <v>0</v>
      </c>
      <c r="M14" s="31"/>
      <c r="N14" s="31"/>
      <c r="O14" s="31"/>
      <c r="P14" s="31"/>
      <c r="Q14" s="31"/>
      <c r="R14" s="31"/>
      <c r="S14" s="31"/>
      <c r="T14" s="31"/>
      <c r="U14" s="31"/>
      <c r="V14" s="4" t="e">
        <f>(7*N14*O14*VLOOKUP(M14,Lookup!$A$2:$B$22,2,FALSE))+(7*Q14*R14*VLOOKUP(P14,Lookup!$A$2:$B$22,2,FALSE))+(7*T14*U14*VLOOKUP(S14,Lookup!$A$2:$B$22,2,FALSE))</f>
        <v>#N/A</v>
      </c>
      <c r="W14" s="4" t="e">
        <f t="shared" si="1"/>
        <v>#N/A</v>
      </c>
      <c r="X14" s="5" t="e">
        <f t="shared" si="2"/>
        <v>#N/A</v>
      </c>
    </row>
    <row r="15" spans="1:24" x14ac:dyDescent="0.2">
      <c r="A15" s="3" t="s">
        <v>167</v>
      </c>
      <c r="B15" s="31"/>
      <c r="C15" s="31"/>
      <c r="D15" s="31"/>
      <c r="E15" s="31"/>
      <c r="F15" s="31"/>
      <c r="G15" s="31"/>
      <c r="H15" s="31"/>
      <c r="I15" s="31"/>
      <c r="J15" s="31"/>
      <c r="K15" s="31"/>
      <c r="L15" s="4">
        <f t="shared" si="0"/>
        <v>0</v>
      </c>
      <c r="M15" s="31"/>
      <c r="N15" s="31"/>
      <c r="O15" s="31"/>
      <c r="P15" s="31"/>
      <c r="Q15" s="31"/>
      <c r="R15" s="31"/>
      <c r="S15" s="31"/>
      <c r="T15" s="31"/>
      <c r="U15" s="31"/>
      <c r="V15" s="4" t="e">
        <f>(7*N15*O15*VLOOKUP(M15,Lookup!$A$2:$B$22,2,FALSE))+(7*Q15*R15*VLOOKUP(P15,Lookup!$A$2:$B$22,2,FALSE))+(7*T15*U15*VLOOKUP(S15,Lookup!$A$2:$B$22,2,FALSE))</f>
        <v>#N/A</v>
      </c>
      <c r="W15" s="4" t="e">
        <f t="shared" si="1"/>
        <v>#N/A</v>
      </c>
      <c r="X15" s="5" t="e">
        <f t="shared" si="2"/>
        <v>#N/A</v>
      </c>
    </row>
    <row r="16" spans="1:24" x14ac:dyDescent="0.2">
      <c r="A16" s="3" t="s">
        <v>168</v>
      </c>
      <c r="B16" s="31"/>
      <c r="C16" s="31"/>
      <c r="D16" s="31"/>
      <c r="E16" s="31"/>
      <c r="F16" s="31"/>
      <c r="G16" s="31"/>
      <c r="H16" s="31"/>
      <c r="I16" s="31"/>
      <c r="J16" s="31"/>
      <c r="K16" s="31"/>
      <c r="L16" s="4">
        <f t="shared" si="0"/>
        <v>0</v>
      </c>
      <c r="M16" s="31"/>
      <c r="N16" s="31"/>
      <c r="O16" s="31"/>
      <c r="P16" s="31"/>
      <c r="Q16" s="31"/>
      <c r="R16" s="31"/>
      <c r="S16" s="31"/>
      <c r="T16" s="31"/>
      <c r="U16" s="31"/>
      <c r="V16" s="4" t="e">
        <f>(7*N16*O16*VLOOKUP(M16,Lookup!$A$2:$B$22,2,FALSE))+(7*Q16*R16*VLOOKUP(P16,Lookup!$A$2:$B$22,2,FALSE))+(7*T16*U16*VLOOKUP(S16,Lookup!$A$2:$B$22,2,FALSE))</f>
        <v>#N/A</v>
      </c>
      <c r="W16" s="4" t="e">
        <f t="shared" si="1"/>
        <v>#N/A</v>
      </c>
      <c r="X16" s="5" t="e">
        <f t="shared" si="2"/>
        <v>#N/A</v>
      </c>
    </row>
    <row r="17" spans="1:24" x14ac:dyDescent="0.2">
      <c r="A17" s="3" t="s">
        <v>169</v>
      </c>
      <c r="B17" s="31"/>
      <c r="C17" s="31"/>
      <c r="D17" s="31"/>
      <c r="E17" s="31"/>
      <c r="F17" s="31"/>
      <c r="G17" s="31"/>
      <c r="H17" s="31"/>
      <c r="I17" s="31"/>
      <c r="J17" s="31"/>
      <c r="K17" s="31"/>
      <c r="L17" s="4">
        <f t="shared" si="0"/>
        <v>0</v>
      </c>
      <c r="M17" s="31"/>
      <c r="N17" s="31"/>
      <c r="O17" s="31"/>
      <c r="P17" s="31"/>
      <c r="Q17" s="31"/>
      <c r="R17" s="31"/>
      <c r="S17" s="31"/>
      <c r="T17" s="31"/>
      <c r="U17" s="31"/>
      <c r="V17" s="4" t="e">
        <f>(7*N17*O17*VLOOKUP(M17,Lookup!$A$2:$B$22,2,FALSE))+(7*Q17*R17*VLOOKUP(P17,Lookup!$A$2:$B$22,2,FALSE))+(7*T17*U17*VLOOKUP(S17,Lookup!$A$2:$B$22,2,FALSE))</f>
        <v>#N/A</v>
      </c>
      <c r="W17" s="4" t="e">
        <f t="shared" si="1"/>
        <v>#N/A</v>
      </c>
      <c r="X17" s="5" t="e">
        <f t="shared" si="2"/>
        <v>#N/A</v>
      </c>
    </row>
    <row r="18" spans="1:24" x14ac:dyDescent="0.2">
      <c r="A18" s="3" t="s">
        <v>170</v>
      </c>
      <c r="B18" s="31"/>
      <c r="C18" s="31"/>
      <c r="D18" s="31"/>
      <c r="E18" s="31"/>
      <c r="F18" s="31"/>
      <c r="G18" s="31"/>
      <c r="H18" s="31"/>
      <c r="I18" s="31"/>
      <c r="J18" s="31"/>
      <c r="K18" s="31"/>
      <c r="L18" s="4">
        <f t="shared" si="0"/>
        <v>0</v>
      </c>
      <c r="M18" s="31"/>
      <c r="N18" s="31"/>
      <c r="O18" s="31"/>
      <c r="P18" s="31"/>
      <c r="Q18" s="31"/>
      <c r="R18" s="31"/>
      <c r="S18" s="31"/>
      <c r="T18" s="31"/>
      <c r="U18" s="31"/>
      <c r="V18" s="4" t="e">
        <f>(7*N18*O18*VLOOKUP(M18,Lookup!$A$2:$B$22,2,FALSE))+(7*Q18*R18*VLOOKUP(P18,Lookup!$A$2:$B$22,2,FALSE))+(7*T18*U18*VLOOKUP(S18,Lookup!$A$2:$B$22,2,FALSE))</f>
        <v>#N/A</v>
      </c>
      <c r="W18" s="4" t="e">
        <f t="shared" si="1"/>
        <v>#N/A</v>
      </c>
      <c r="X18" s="5" t="e">
        <f t="shared" si="2"/>
        <v>#N/A</v>
      </c>
    </row>
    <row r="19" spans="1:24" x14ac:dyDescent="0.2">
      <c r="A19" s="3" t="s">
        <v>171</v>
      </c>
      <c r="B19" s="31"/>
      <c r="C19" s="31"/>
      <c r="D19" s="31"/>
      <c r="E19" s="31"/>
      <c r="F19" s="31"/>
      <c r="G19" s="31"/>
      <c r="H19" s="31"/>
      <c r="I19" s="31"/>
      <c r="J19" s="31"/>
      <c r="K19" s="31"/>
      <c r="L19" s="4">
        <f t="shared" si="0"/>
        <v>0</v>
      </c>
      <c r="M19" s="31"/>
      <c r="N19" s="31"/>
      <c r="O19" s="31"/>
      <c r="P19" s="31"/>
      <c r="Q19" s="31"/>
      <c r="R19" s="31"/>
      <c r="S19" s="31"/>
      <c r="T19" s="31"/>
      <c r="U19" s="31"/>
      <c r="V19" s="4" t="e">
        <f>(7*N19*O19*VLOOKUP(M19,Lookup!$A$2:$B$22,2,FALSE))+(7*Q19*R19*VLOOKUP(P19,Lookup!$A$2:$B$22,2,FALSE))+(7*T19*U19*VLOOKUP(S19,Lookup!$A$2:$B$22,2,FALSE))</f>
        <v>#N/A</v>
      </c>
      <c r="W19" s="4" t="e">
        <f t="shared" si="1"/>
        <v>#N/A</v>
      </c>
      <c r="X19" s="5" t="e">
        <f t="shared" si="2"/>
        <v>#N/A</v>
      </c>
    </row>
    <row r="20" spans="1:24" x14ac:dyDescent="0.2">
      <c r="A20" s="3" t="s">
        <v>172</v>
      </c>
      <c r="B20" s="31"/>
      <c r="C20" s="31"/>
      <c r="D20" s="31"/>
      <c r="E20" s="31"/>
      <c r="F20" s="31"/>
      <c r="G20" s="31"/>
      <c r="H20" s="31"/>
      <c r="I20" s="31"/>
      <c r="J20" s="31"/>
      <c r="K20" s="31"/>
      <c r="L20" s="4">
        <f t="shared" si="0"/>
        <v>0</v>
      </c>
      <c r="M20" s="31"/>
      <c r="N20" s="31"/>
      <c r="O20" s="31"/>
      <c r="P20" s="31"/>
      <c r="Q20" s="31"/>
      <c r="R20" s="31"/>
      <c r="S20" s="31"/>
      <c r="T20" s="31"/>
      <c r="U20" s="31"/>
      <c r="V20" s="4" t="e">
        <f>(7*N20*O20*VLOOKUP(M20,Lookup!$A$2:$B$22,2,FALSE))+(7*Q20*R20*VLOOKUP(P20,Lookup!$A$2:$B$22,2,FALSE))+(7*T20*U20*VLOOKUP(S20,Lookup!$A$2:$B$22,2,FALSE))</f>
        <v>#N/A</v>
      </c>
      <c r="W20" s="4" t="e">
        <f t="shared" si="1"/>
        <v>#N/A</v>
      </c>
      <c r="X20" s="5" t="e">
        <f t="shared" si="2"/>
        <v>#N/A</v>
      </c>
    </row>
    <row r="21" spans="1:24" x14ac:dyDescent="0.2">
      <c r="A21" s="3" t="s">
        <v>173</v>
      </c>
      <c r="B21" s="31"/>
      <c r="C21" s="31"/>
      <c r="D21" s="31"/>
      <c r="E21" s="31"/>
      <c r="F21" s="31"/>
      <c r="G21" s="31"/>
      <c r="H21" s="31"/>
      <c r="I21" s="31"/>
      <c r="J21" s="31"/>
      <c r="K21" s="31"/>
      <c r="L21" s="4">
        <f t="shared" si="0"/>
        <v>0</v>
      </c>
      <c r="M21" s="31"/>
      <c r="N21" s="31"/>
      <c r="O21" s="31"/>
      <c r="P21" s="31"/>
      <c r="Q21" s="31"/>
      <c r="R21" s="31"/>
      <c r="S21" s="31"/>
      <c r="T21" s="31"/>
      <c r="U21" s="31"/>
      <c r="V21" s="4" t="e">
        <f>(7*N21*O21*VLOOKUP(M21,Lookup!$A$2:$B$22,2,FALSE))+(7*Q21*R21*VLOOKUP(P21,Lookup!$A$2:$B$22,2,FALSE))+(7*T21*U21*VLOOKUP(S21,Lookup!$A$2:$B$22,2,FALSE))</f>
        <v>#N/A</v>
      </c>
      <c r="W21" s="4" t="e">
        <f t="shared" si="1"/>
        <v>#N/A</v>
      </c>
      <c r="X21" s="5" t="e">
        <f t="shared" si="2"/>
        <v>#N/A</v>
      </c>
    </row>
    <row r="22" spans="1:24" x14ac:dyDescent="0.2">
      <c r="A22" s="3" t="s">
        <v>174</v>
      </c>
      <c r="B22" s="31"/>
      <c r="C22" s="31"/>
      <c r="D22" s="31"/>
      <c r="E22" s="31"/>
      <c r="F22" s="31"/>
      <c r="G22" s="31"/>
      <c r="H22" s="31"/>
      <c r="I22" s="31"/>
      <c r="J22" s="31"/>
      <c r="K22" s="31"/>
      <c r="L22" s="4">
        <f t="shared" si="0"/>
        <v>0</v>
      </c>
      <c r="M22" s="31"/>
      <c r="N22" s="31"/>
      <c r="O22" s="31"/>
      <c r="P22" s="31"/>
      <c r="Q22" s="31"/>
      <c r="R22" s="31"/>
      <c r="S22" s="31"/>
      <c r="T22" s="31"/>
      <c r="U22" s="31"/>
      <c r="V22" s="4" t="e">
        <f>(7*N22*O22*VLOOKUP(M22,Lookup!$A$2:$B$22,2,FALSE))+(7*Q22*R22*VLOOKUP(P22,Lookup!$A$2:$B$22,2,FALSE))+(7*T22*U22*VLOOKUP(S22,Lookup!$A$2:$B$22,2,FALSE))</f>
        <v>#N/A</v>
      </c>
      <c r="W22" s="4" t="e">
        <f t="shared" si="1"/>
        <v>#N/A</v>
      </c>
      <c r="X22" s="5" t="e">
        <f t="shared" si="2"/>
        <v>#N/A</v>
      </c>
    </row>
    <row r="23" spans="1:24" x14ac:dyDescent="0.2">
      <c r="A23" s="3" t="s">
        <v>175</v>
      </c>
      <c r="B23" s="31"/>
      <c r="C23" s="31"/>
      <c r="D23" s="31"/>
      <c r="E23" s="31"/>
      <c r="F23" s="31"/>
      <c r="G23" s="31"/>
      <c r="H23" s="31"/>
      <c r="I23" s="31"/>
      <c r="J23" s="31"/>
      <c r="K23" s="31"/>
      <c r="L23" s="4">
        <f t="shared" si="0"/>
        <v>0</v>
      </c>
      <c r="M23" s="31"/>
      <c r="N23" s="31"/>
      <c r="O23" s="31"/>
      <c r="P23" s="31"/>
      <c r="Q23" s="31"/>
      <c r="R23" s="31"/>
      <c r="S23" s="31"/>
      <c r="T23" s="31"/>
      <c r="U23" s="31"/>
      <c r="V23" s="4" t="e">
        <f>(7*N23*O23*VLOOKUP(M23,Lookup!$A$2:$B$22,2,FALSE))+(7*Q23*R23*VLOOKUP(P23,Lookup!$A$2:$B$22,2,FALSE))+(7*T23*U23*VLOOKUP(S23,Lookup!$A$2:$B$22,2,FALSE))</f>
        <v>#N/A</v>
      </c>
      <c r="W23" s="4" t="e">
        <f t="shared" si="1"/>
        <v>#N/A</v>
      </c>
      <c r="X23" s="5" t="e">
        <f t="shared" si="2"/>
        <v>#N/A</v>
      </c>
    </row>
    <row r="24" spans="1:24" x14ac:dyDescent="0.2">
      <c r="A24" s="3" t="s">
        <v>176</v>
      </c>
      <c r="B24" s="31"/>
      <c r="C24" s="31"/>
      <c r="D24" s="31"/>
      <c r="E24" s="31"/>
      <c r="F24" s="31"/>
      <c r="G24" s="31"/>
      <c r="H24" s="31"/>
      <c r="I24" s="31"/>
      <c r="J24" s="31"/>
      <c r="K24" s="31"/>
      <c r="L24" s="4">
        <f t="shared" si="0"/>
        <v>0</v>
      </c>
      <c r="M24" s="31"/>
      <c r="N24" s="31"/>
      <c r="O24" s="31"/>
      <c r="P24" s="31"/>
      <c r="Q24" s="31"/>
      <c r="R24" s="31"/>
      <c r="S24" s="31"/>
      <c r="T24" s="31"/>
      <c r="U24" s="31"/>
      <c r="V24" s="4" t="e">
        <f>(7*N24*O24*VLOOKUP(M24,Lookup!$A$2:$B$22,2,FALSE))+(7*Q24*R24*VLOOKUP(P24,Lookup!$A$2:$B$22,2,FALSE))+(7*T24*U24*VLOOKUP(S24,Lookup!$A$2:$B$22,2,FALSE))</f>
        <v>#N/A</v>
      </c>
      <c r="W24" s="4" t="e">
        <f t="shared" si="1"/>
        <v>#N/A</v>
      </c>
      <c r="X24" s="5" t="e">
        <f t="shared" si="2"/>
        <v>#N/A</v>
      </c>
    </row>
    <row r="25" spans="1:24" x14ac:dyDescent="0.2">
      <c r="A25" s="3" t="s">
        <v>177</v>
      </c>
      <c r="B25" s="31"/>
      <c r="C25" s="31"/>
      <c r="D25" s="31"/>
      <c r="E25" s="31"/>
      <c r="F25" s="31"/>
      <c r="G25" s="31"/>
      <c r="H25" s="31"/>
      <c r="I25" s="31"/>
      <c r="J25" s="31"/>
      <c r="K25" s="31"/>
      <c r="L25" s="4">
        <f t="shared" si="0"/>
        <v>0</v>
      </c>
      <c r="M25" s="31"/>
      <c r="N25" s="31"/>
      <c r="O25" s="31"/>
      <c r="P25" s="31"/>
      <c r="Q25" s="31"/>
      <c r="R25" s="31"/>
      <c r="S25" s="31"/>
      <c r="T25" s="31"/>
      <c r="U25" s="31"/>
      <c r="V25" s="4" t="e">
        <f>(7*N25*O25*VLOOKUP(M25,Lookup!$A$2:$B$22,2,FALSE))+(7*Q25*R25*VLOOKUP(P25,Lookup!$A$2:$B$22,2,FALSE))+(7*T25*U25*VLOOKUP(S25,Lookup!$A$2:$B$22,2,FALSE))</f>
        <v>#N/A</v>
      </c>
      <c r="W25" s="4" t="e">
        <f t="shared" si="1"/>
        <v>#N/A</v>
      </c>
      <c r="X25" s="5" t="e">
        <f t="shared" si="2"/>
        <v>#N/A</v>
      </c>
    </row>
    <row r="26" spans="1:24" x14ac:dyDescent="0.2">
      <c r="A26" s="3" t="s">
        <v>178</v>
      </c>
      <c r="B26" s="31"/>
      <c r="C26" s="31"/>
      <c r="D26" s="31"/>
      <c r="E26" s="31"/>
      <c r="F26" s="31"/>
      <c r="G26" s="31"/>
      <c r="H26" s="31"/>
      <c r="I26" s="31"/>
      <c r="J26" s="31"/>
      <c r="K26" s="31"/>
      <c r="L26" s="4">
        <f t="shared" si="0"/>
        <v>0</v>
      </c>
      <c r="M26" s="31"/>
      <c r="N26" s="31"/>
      <c r="O26" s="31"/>
      <c r="P26" s="31"/>
      <c r="Q26" s="31"/>
      <c r="R26" s="31"/>
      <c r="S26" s="31"/>
      <c r="T26" s="31"/>
      <c r="U26" s="31"/>
      <c r="V26" s="4" t="e">
        <f>(7*N26*O26*VLOOKUP(M26,Lookup!$A$2:$B$22,2,FALSE))+(7*Q26*R26*VLOOKUP(P26,Lookup!$A$2:$B$22,2,FALSE))+(7*T26*U26*VLOOKUP(S26,Lookup!$A$2:$B$22,2,FALSE))</f>
        <v>#N/A</v>
      </c>
      <c r="W26" s="4" t="e">
        <f t="shared" si="1"/>
        <v>#N/A</v>
      </c>
      <c r="X26" s="5" t="e">
        <f t="shared" si="2"/>
        <v>#N/A</v>
      </c>
    </row>
    <row r="27" spans="1:24" x14ac:dyDescent="0.2">
      <c r="A27" s="3" t="s">
        <v>179</v>
      </c>
      <c r="B27" s="31"/>
      <c r="C27" s="31"/>
      <c r="D27" s="31"/>
      <c r="E27" s="31"/>
      <c r="F27" s="31"/>
      <c r="G27" s="31"/>
      <c r="H27" s="31"/>
      <c r="I27" s="31"/>
      <c r="J27" s="31"/>
      <c r="K27" s="31"/>
      <c r="L27" s="4">
        <f t="shared" si="0"/>
        <v>0</v>
      </c>
      <c r="M27" s="31"/>
      <c r="N27" s="31"/>
      <c r="O27" s="31"/>
      <c r="P27" s="31"/>
      <c r="Q27" s="31"/>
      <c r="R27" s="31"/>
      <c r="S27" s="31"/>
      <c r="T27" s="31"/>
      <c r="U27" s="31"/>
      <c r="V27" s="4" t="e">
        <f>(7*N27*O27*VLOOKUP(M27,Lookup!$A$2:$B$22,2,FALSE))+(7*Q27*R27*VLOOKUP(P27,Lookup!$A$2:$B$22,2,FALSE))+(7*T27*U27*VLOOKUP(S27,Lookup!$A$2:$B$22,2,FALSE))</f>
        <v>#N/A</v>
      </c>
      <c r="W27" s="4" t="e">
        <f t="shared" si="1"/>
        <v>#N/A</v>
      </c>
      <c r="X27" s="5" t="e">
        <f t="shared" si="2"/>
        <v>#N/A</v>
      </c>
    </row>
    <row r="28" spans="1:24" x14ac:dyDescent="0.2">
      <c r="A28" s="3" t="s">
        <v>180</v>
      </c>
      <c r="B28" s="31"/>
      <c r="C28" s="31"/>
      <c r="D28" s="31"/>
      <c r="E28" s="31"/>
      <c r="F28" s="31"/>
      <c r="G28" s="31"/>
      <c r="H28" s="31"/>
      <c r="I28" s="31"/>
      <c r="J28" s="31"/>
      <c r="K28" s="31"/>
      <c r="L28" s="4">
        <f t="shared" si="0"/>
        <v>0</v>
      </c>
      <c r="M28" s="31"/>
      <c r="N28" s="31"/>
      <c r="O28" s="31"/>
      <c r="P28" s="31"/>
      <c r="Q28" s="31"/>
      <c r="R28" s="31"/>
      <c r="S28" s="31"/>
      <c r="T28" s="31"/>
      <c r="U28" s="31"/>
      <c r="V28" s="4" t="e">
        <f>(7*N28*O28*VLOOKUP(M28,Lookup!$A$2:$B$22,2,FALSE))+(7*Q28*R28*VLOOKUP(P28,Lookup!$A$2:$B$22,2,FALSE))+(7*T28*U28*VLOOKUP(S28,Lookup!$A$2:$B$22,2,FALSE))</f>
        <v>#N/A</v>
      </c>
      <c r="W28" s="4" t="e">
        <f t="shared" si="1"/>
        <v>#N/A</v>
      </c>
      <c r="X28" s="5" t="e">
        <f t="shared" si="2"/>
        <v>#N/A</v>
      </c>
    </row>
    <row r="29" spans="1:24" x14ac:dyDescent="0.2">
      <c r="A29" s="3" t="s">
        <v>181</v>
      </c>
      <c r="B29" s="31"/>
      <c r="C29" s="31"/>
      <c r="D29" s="31"/>
      <c r="E29" s="31"/>
      <c r="F29" s="31"/>
      <c r="G29" s="31"/>
      <c r="H29" s="31"/>
      <c r="I29" s="31"/>
      <c r="J29" s="31"/>
      <c r="K29" s="31"/>
      <c r="L29" s="4">
        <f t="shared" si="0"/>
        <v>0</v>
      </c>
      <c r="M29" s="31"/>
      <c r="N29" s="31"/>
      <c r="O29" s="31"/>
      <c r="P29" s="31"/>
      <c r="Q29" s="31"/>
      <c r="R29" s="31"/>
      <c r="S29" s="31"/>
      <c r="T29" s="31"/>
      <c r="U29" s="31"/>
      <c r="V29" s="4" t="e">
        <f>(7*N29*O29*VLOOKUP(M29,Lookup!$A$2:$B$22,2,FALSE))+(7*Q29*R29*VLOOKUP(P29,Lookup!$A$2:$B$22,2,FALSE))+(7*T29*U29*VLOOKUP(S29,Lookup!$A$2:$B$22,2,FALSE))</f>
        <v>#N/A</v>
      </c>
      <c r="W29" s="4" t="e">
        <f t="shared" si="1"/>
        <v>#N/A</v>
      </c>
      <c r="X29" s="5" t="e">
        <f t="shared" si="2"/>
        <v>#N/A</v>
      </c>
    </row>
    <row r="30" spans="1:24" x14ac:dyDescent="0.2">
      <c r="A30" s="3" t="s">
        <v>182</v>
      </c>
      <c r="B30" s="31"/>
      <c r="C30" s="31"/>
      <c r="D30" s="31"/>
      <c r="E30" s="31"/>
      <c r="F30" s="31"/>
      <c r="G30" s="31"/>
      <c r="H30" s="31"/>
      <c r="I30" s="31"/>
      <c r="J30" s="31"/>
      <c r="K30" s="31"/>
      <c r="L30" s="4">
        <f t="shared" si="0"/>
        <v>0</v>
      </c>
      <c r="M30" s="31"/>
      <c r="N30" s="31"/>
      <c r="O30" s="31"/>
      <c r="P30" s="31"/>
      <c r="Q30" s="31"/>
      <c r="R30" s="31"/>
      <c r="S30" s="31"/>
      <c r="T30" s="31"/>
      <c r="U30" s="31"/>
      <c r="V30" s="4" t="e">
        <f>(7*N30*O30*VLOOKUP(M30,Lookup!$A$2:$B$22,2,FALSE))+(7*Q30*R30*VLOOKUP(P30,Lookup!$A$2:$B$22,2,FALSE))+(7*T30*U30*VLOOKUP(S30,Lookup!$A$2:$B$22,2,FALSE))</f>
        <v>#N/A</v>
      </c>
      <c r="W30" s="4" t="e">
        <f t="shared" si="1"/>
        <v>#N/A</v>
      </c>
      <c r="X30" s="5" t="e">
        <f t="shared" si="2"/>
        <v>#N/A</v>
      </c>
    </row>
    <row r="31" spans="1:24" x14ac:dyDescent="0.2">
      <c r="A31" s="3" t="s">
        <v>183</v>
      </c>
      <c r="B31" s="31"/>
      <c r="C31" s="31"/>
      <c r="D31" s="31"/>
      <c r="E31" s="31"/>
      <c r="F31" s="31"/>
      <c r="G31" s="31"/>
      <c r="H31" s="31"/>
      <c r="I31" s="31"/>
      <c r="J31" s="31"/>
      <c r="K31" s="31"/>
      <c r="L31" s="4">
        <f t="shared" si="0"/>
        <v>0</v>
      </c>
      <c r="M31" s="31"/>
      <c r="N31" s="31"/>
      <c r="O31" s="31"/>
      <c r="P31" s="31"/>
      <c r="Q31" s="31"/>
      <c r="R31" s="31"/>
      <c r="S31" s="31"/>
      <c r="T31" s="31"/>
      <c r="U31" s="31"/>
      <c r="V31" s="4" t="e">
        <f>(7*N31*O31*VLOOKUP(M31,Lookup!$A$2:$B$22,2,FALSE))+(7*Q31*R31*VLOOKUP(P31,Lookup!$A$2:$B$22,2,FALSE))+(7*T31*U31*VLOOKUP(S31,Lookup!$A$2:$B$22,2,FALSE))</f>
        <v>#N/A</v>
      </c>
      <c r="W31" s="4" t="e">
        <f t="shared" si="1"/>
        <v>#N/A</v>
      </c>
      <c r="X31" s="5" t="e">
        <f t="shared" si="2"/>
        <v>#N/A</v>
      </c>
    </row>
    <row r="32" spans="1:24" x14ac:dyDescent="0.2">
      <c r="A32" s="3" t="s">
        <v>184</v>
      </c>
      <c r="B32" s="31"/>
      <c r="C32" s="31"/>
      <c r="D32" s="31"/>
      <c r="E32" s="31"/>
      <c r="F32" s="31"/>
      <c r="G32" s="31"/>
      <c r="H32" s="31"/>
      <c r="I32" s="31"/>
      <c r="J32" s="31"/>
      <c r="K32" s="31"/>
      <c r="L32" s="4">
        <f t="shared" si="0"/>
        <v>0</v>
      </c>
      <c r="M32" s="31"/>
      <c r="N32" s="31"/>
      <c r="O32" s="31"/>
      <c r="P32" s="31"/>
      <c r="Q32" s="31"/>
      <c r="R32" s="31"/>
      <c r="S32" s="31"/>
      <c r="T32" s="31"/>
      <c r="U32" s="31"/>
      <c r="V32" s="4" t="e">
        <f>(7*N32*O32*VLOOKUP(M32,Lookup!$A$2:$B$22,2,FALSE))+(7*Q32*R32*VLOOKUP(P32,Lookup!$A$2:$B$22,2,FALSE))+(7*T32*U32*VLOOKUP(S32,Lookup!$A$2:$B$22,2,FALSE))</f>
        <v>#N/A</v>
      </c>
      <c r="W32" s="4" t="e">
        <f t="shared" si="1"/>
        <v>#N/A</v>
      </c>
      <c r="X32" s="5" t="e">
        <f t="shared" si="2"/>
        <v>#N/A</v>
      </c>
    </row>
    <row r="33" spans="1:24" x14ac:dyDescent="0.2">
      <c r="A33" s="3" t="s">
        <v>185</v>
      </c>
      <c r="B33" s="31"/>
      <c r="C33" s="31"/>
      <c r="D33" s="31"/>
      <c r="E33" s="31"/>
      <c r="F33" s="31"/>
      <c r="G33" s="31"/>
      <c r="H33" s="31"/>
      <c r="I33" s="31"/>
      <c r="J33" s="31"/>
      <c r="K33" s="31"/>
      <c r="L33" s="4">
        <f t="shared" si="0"/>
        <v>0</v>
      </c>
      <c r="M33" s="31"/>
      <c r="N33" s="31"/>
      <c r="O33" s="31"/>
      <c r="P33" s="31"/>
      <c r="Q33" s="31"/>
      <c r="R33" s="31"/>
      <c r="S33" s="31"/>
      <c r="T33" s="31"/>
      <c r="U33" s="31"/>
      <c r="V33" s="4" t="e">
        <f>(7*N33*O33*VLOOKUP(M33,Lookup!$A$2:$B$22,2,FALSE))+(7*Q33*R33*VLOOKUP(P33,Lookup!$A$2:$B$22,2,FALSE))+(7*T33*U33*VLOOKUP(S33,Lookup!$A$2:$B$22,2,FALSE))</f>
        <v>#N/A</v>
      </c>
      <c r="W33" s="4" t="e">
        <f t="shared" si="1"/>
        <v>#N/A</v>
      </c>
      <c r="X33" s="5" t="e">
        <f t="shared" si="2"/>
        <v>#N/A</v>
      </c>
    </row>
    <row r="34" spans="1:24" x14ac:dyDescent="0.2">
      <c r="A34" s="3" t="s">
        <v>186</v>
      </c>
      <c r="B34" s="31"/>
      <c r="C34" s="31"/>
      <c r="D34" s="31"/>
      <c r="E34" s="31"/>
      <c r="F34" s="31"/>
      <c r="G34" s="31"/>
      <c r="H34" s="31"/>
      <c r="I34" s="31"/>
      <c r="J34" s="31"/>
      <c r="K34" s="31"/>
      <c r="L34" s="4">
        <f t="shared" si="0"/>
        <v>0</v>
      </c>
      <c r="M34" s="31"/>
      <c r="N34" s="31"/>
      <c r="O34" s="31"/>
      <c r="P34" s="31"/>
      <c r="Q34" s="31"/>
      <c r="R34" s="31"/>
      <c r="S34" s="31"/>
      <c r="T34" s="31"/>
      <c r="U34" s="31"/>
      <c r="V34" s="4" t="e">
        <f>(7*N34*O34*VLOOKUP(M34,Lookup!$A$2:$B$22,2,FALSE))+(7*Q34*R34*VLOOKUP(P34,Lookup!$A$2:$B$22,2,FALSE))+(7*T34*U34*VLOOKUP(S34,Lookup!$A$2:$B$22,2,FALSE))</f>
        <v>#N/A</v>
      </c>
      <c r="W34" s="4" t="e">
        <f t="shared" si="1"/>
        <v>#N/A</v>
      </c>
      <c r="X34" s="5" t="e">
        <f t="shared" si="2"/>
        <v>#N/A</v>
      </c>
    </row>
    <row r="35" spans="1:24" x14ac:dyDescent="0.2">
      <c r="A35" s="3" t="s">
        <v>187</v>
      </c>
      <c r="B35" s="31"/>
      <c r="C35" s="31"/>
      <c r="D35" s="31"/>
      <c r="E35" s="31"/>
      <c r="F35" s="31"/>
      <c r="G35" s="31"/>
      <c r="H35" s="31"/>
      <c r="I35" s="31"/>
      <c r="J35" s="31"/>
      <c r="K35" s="31"/>
      <c r="L35" s="4">
        <f t="shared" si="0"/>
        <v>0</v>
      </c>
      <c r="M35" s="31"/>
      <c r="N35" s="31"/>
      <c r="O35" s="31"/>
      <c r="P35" s="31"/>
      <c r="Q35" s="31"/>
      <c r="R35" s="31"/>
      <c r="S35" s="31"/>
      <c r="T35" s="31"/>
      <c r="U35" s="31"/>
      <c r="V35" s="4" t="e">
        <f>(7*N35*O35*VLOOKUP(M35,Lookup!$A$2:$B$22,2,FALSE))+(7*Q35*R35*VLOOKUP(P35,Lookup!$A$2:$B$22,2,FALSE))+(7*T35*U35*VLOOKUP(S35,Lookup!$A$2:$B$22,2,FALSE))</f>
        <v>#N/A</v>
      </c>
      <c r="W35" s="4" t="e">
        <f t="shared" si="1"/>
        <v>#N/A</v>
      </c>
      <c r="X35" s="5" t="e">
        <f t="shared" si="2"/>
        <v>#N/A</v>
      </c>
    </row>
    <row r="36" spans="1:24" x14ac:dyDescent="0.2">
      <c r="A36" s="3" t="s">
        <v>188</v>
      </c>
      <c r="B36" s="31"/>
      <c r="C36" s="31"/>
      <c r="D36" s="31"/>
      <c r="E36" s="31"/>
      <c r="F36" s="31"/>
      <c r="G36" s="31"/>
      <c r="H36" s="31"/>
      <c r="I36" s="31"/>
      <c r="J36" s="31"/>
      <c r="K36" s="31"/>
      <c r="L36" s="4">
        <f t="shared" si="0"/>
        <v>0</v>
      </c>
      <c r="M36" s="31"/>
      <c r="N36" s="31"/>
      <c r="O36" s="31"/>
      <c r="P36" s="31"/>
      <c r="Q36" s="31"/>
      <c r="R36" s="31"/>
      <c r="S36" s="31"/>
      <c r="T36" s="31"/>
      <c r="U36" s="31"/>
      <c r="V36" s="4" t="e">
        <f>(7*N36*O36*VLOOKUP(M36,Lookup!$A$2:$B$22,2,FALSE))+(7*Q36*R36*VLOOKUP(P36,Lookup!$A$2:$B$22,2,FALSE))+(7*T36*U36*VLOOKUP(S36,Lookup!$A$2:$B$22,2,FALSE))</f>
        <v>#N/A</v>
      </c>
      <c r="W36" s="4" t="e">
        <f t="shared" si="1"/>
        <v>#N/A</v>
      </c>
      <c r="X36" s="5" t="e">
        <f t="shared" si="2"/>
        <v>#N/A</v>
      </c>
    </row>
    <row r="37" spans="1:24" x14ac:dyDescent="0.2">
      <c r="A37" s="3" t="s">
        <v>189</v>
      </c>
      <c r="B37" s="31"/>
      <c r="C37" s="31"/>
      <c r="D37" s="31"/>
      <c r="E37" s="31"/>
      <c r="F37" s="31"/>
      <c r="G37" s="31"/>
      <c r="H37" s="31"/>
      <c r="I37" s="31"/>
      <c r="J37" s="31"/>
      <c r="K37" s="31"/>
      <c r="L37" s="4">
        <f t="shared" si="0"/>
        <v>0</v>
      </c>
      <c r="M37" s="31"/>
      <c r="N37" s="31"/>
      <c r="O37" s="31"/>
      <c r="P37" s="31"/>
      <c r="Q37" s="31"/>
      <c r="R37" s="31"/>
      <c r="S37" s="31"/>
      <c r="T37" s="31"/>
      <c r="U37" s="31"/>
      <c r="V37" s="4" t="e">
        <f>(7*N37*O37*VLOOKUP(M37,Lookup!$A$2:$B$22,2,FALSE))+(7*Q37*R37*VLOOKUP(P37,Lookup!$A$2:$B$22,2,FALSE))+(7*T37*U37*VLOOKUP(S37,Lookup!$A$2:$B$22,2,FALSE))</f>
        <v>#N/A</v>
      </c>
      <c r="W37" s="4" t="e">
        <f t="shared" si="1"/>
        <v>#N/A</v>
      </c>
      <c r="X37" s="5" t="e">
        <f t="shared" si="2"/>
        <v>#N/A</v>
      </c>
    </row>
    <row r="38" spans="1:24" x14ac:dyDescent="0.2">
      <c r="A38" s="3" t="s">
        <v>190</v>
      </c>
      <c r="B38" s="31"/>
      <c r="C38" s="31"/>
      <c r="D38" s="31"/>
      <c r="E38" s="31"/>
      <c r="F38" s="31"/>
      <c r="G38" s="31"/>
      <c r="H38" s="31"/>
      <c r="I38" s="31"/>
      <c r="J38" s="31"/>
      <c r="K38" s="31"/>
      <c r="L38" s="4">
        <f t="shared" si="0"/>
        <v>0</v>
      </c>
      <c r="M38" s="31"/>
      <c r="N38" s="31"/>
      <c r="O38" s="31"/>
      <c r="P38" s="31"/>
      <c r="Q38" s="31"/>
      <c r="R38" s="31"/>
      <c r="S38" s="31"/>
      <c r="T38" s="31"/>
      <c r="U38" s="31"/>
      <c r="V38" s="4" t="e">
        <f>(7*N38*O38*VLOOKUP(M38,Lookup!$A$2:$B$22,2,FALSE))+(7*Q38*R38*VLOOKUP(P38,Lookup!$A$2:$B$22,2,FALSE))+(7*T38*U38*VLOOKUP(S38,Lookup!$A$2:$B$22,2,FALSE))</f>
        <v>#N/A</v>
      </c>
      <c r="W38" s="4" t="e">
        <f t="shared" si="1"/>
        <v>#N/A</v>
      </c>
      <c r="X38" s="5" t="e">
        <f t="shared" si="2"/>
        <v>#N/A</v>
      </c>
    </row>
    <row r="39" spans="1:24" x14ac:dyDescent="0.2">
      <c r="A39" s="3" t="s">
        <v>191</v>
      </c>
      <c r="B39" s="31"/>
      <c r="C39" s="31"/>
      <c r="D39" s="31"/>
      <c r="E39" s="31"/>
      <c r="F39" s="31"/>
      <c r="G39" s="31"/>
      <c r="H39" s="31"/>
      <c r="I39" s="31"/>
      <c r="J39" s="31"/>
      <c r="K39" s="31"/>
      <c r="L39" s="4">
        <f t="shared" si="0"/>
        <v>0</v>
      </c>
      <c r="M39" s="31"/>
      <c r="N39" s="31"/>
      <c r="O39" s="31"/>
      <c r="P39" s="31"/>
      <c r="Q39" s="31"/>
      <c r="R39" s="31"/>
      <c r="S39" s="31"/>
      <c r="T39" s="31"/>
      <c r="U39" s="31"/>
      <c r="V39" s="4" t="e">
        <f>(7*N39*O39*VLOOKUP(M39,Lookup!$A$2:$B$22,2,FALSE))+(7*Q39*R39*VLOOKUP(P39,Lookup!$A$2:$B$22,2,FALSE))+(7*T39*U39*VLOOKUP(S39,Lookup!$A$2:$B$22,2,FALSE))</f>
        <v>#N/A</v>
      </c>
      <c r="W39" s="4" t="e">
        <f t="shared" si="1"/>
        <v>#N/A</v>
      </c>
      <c r="X39" s="5" t="e">
        <f t="shared" si="2"/>
        <v>#N/A</v>
      </c>
    </row>
    <row r="40" spans="1:24" x14ac:dyDescent="0.2">
      <c r="A40" s="3" t="s">
        <v>192</v>
      </c>
      <c r="B40" s="31"/>
      <c r="C40" s="31"/>
      <c r="D40" s="31"/>
      <c r="E40" s="31"/>
      <c r="F40" s="31"/>
      <c r="G40" s="31"/>
      <c r="H40" s="31"/>
      <c r="I40" s="31"/>
      <c r="J40" s="31"/>
      <c r="K40" s="31"/>
      <c r="L40" s="4">
        <f t="shared" si="0"/>
        <v>0</v>
      </c>
      <c r="M40" s="31"/>
      <c r="N40" s="31"/>
      <c r="O40" s="31"/>
      <c r="P40" s="31"/>
      <c r="Q40" s="31"/>
      <c r="R40" s="31"/>
      <c r="S40" s="31"/>
      <c r="T40" s="31"/>
      <c r="U40" s="31"/>
      <c r="V40" s="4" t="e">
        <f>(7*N40*O40*VLOOKUP(M40,Lookup!$A$2:$B$22,2,FALSE))+(7*Q40*R40*VLOOKUP(P40,Lookup!$A$2:$B$22,2,FALSE))+(7*T40*U40*VLOOKUP(S40,Lookup!$A$2:$B$22,2,FALSE))</f>
        <v>#N/A</v>
      </c>
      <c r="W40" s="4" t="e">
        <f t="shared" si="1"/>
        <v>#N/A</v>
      </c>
      <c r="X40" s="5" t="e">
        <f t="shared" si="2"/>
        <v>#N/A</v>
      </c>
    </row>
    <row r="41" spans="1:24" x14ac:dyDescent="0.2">
      <c r="A41" s="3" t="s">
        <v>193</v>
      </c>
      <c r="B41" s="31"/>
      <c r="C41" s="31"/>
      <c r="D41" s="31"/>
      <c r="E41" s="31"/>
      <c r="F41" s="31"/>
      <c r="G41" s="31"/>
      <c r="H41" s="31"/>
      <c r="I41" s="31"/>
      <c r="J41" s="31"/>
      <c r="K41" s="31"/>
      <c r="L41" s="4">
        <f t="shared" si="0"/>
        <v>0</v>
      </c>
      <c r="M41" s="31"/>
      <c r="N41" s="31"/>
      <c r="O41" s="31"/>
      <c r="P41" s="31"/>
      <c r="Q41" s="31"/>
      <c r="R41" s="31"/>
      <c r="S41" s="31"/>
      <c r="T41" s="31"/>
      <c r="U41" s="31"/>
      <c r="V41" s="4" t="e">
        <f>(7*N41*O41*VLOOKUP(M41,Lookup!$A$2:$B$22,2,FALSE))+(7*Q41*R41*VLOOKUP(P41,Lookup!$A$2:$B$22,2,FALSE))+(7*T41*U41*VLOOKUP(S41,Lookup!$A$2:$B$22,2,FALSE))</f>
        <v>#N/A</v>
      </c>
      <c r="W41" s="4" t="e">
        <f t="shared" si="1"/>
        <v>#N/A</v>
      </c>
      <c r="X41" s="5" t="e">
        <f t="shared" si="2"/>
        <v>#N/A</v>
      </c>
    </row>
    <row r="42" spans="1:24" x14ac:dyDescent="0.2">
      <c r="A42" s="3" t="s">
        <v>194</v>
      </c>
      <c r="B42" s="31"/>
      <c r="C42" s="31"/>
      <c r="D42" s="31"/>
      <c r="E42" s="31"/>
      <c r="F42" s="31"/>
      <c r="G42" s="31"/>
      <c r="H42" s="31"/>
      <c r="I42" s="31"/>
      <c r="J42" s="31"/>
      <c r="K42" s="31"/>
      <c r="L42" s="4">
        <f t="shared" si="0"/>
        <v>0</v>
      </c>
      <c r="M42" s="31"/>
      <c r="N42" s="31"/>
      <c r="O42" s="31"/>
      <c r="P42" s="31"/>
      <c r="Q42" s="31"/>
      <c r="R42" s="31"/>
      <c r="S42" s="31"/>
      <c r="T42" s="31"/>
      <c r="U42" s="31"/>
      <c r="V42" s="4" t="e">
        <f>(7*N42*O42*VLOOKUP(M42,Lookup!$A$2:$B$22,2,FALSE))+(7*Q42*R42*VLOOKUP(P42,Lookup!$A$2:$B$22,2,FALSE))+(7*T42*U42*VLOOKUP(S42,Lookup!$A$2:$B$22,2,FALSE))</f>
        <v>#N/A</v>
      </c>
      <c r="W42" s="4" t="e">
        <f t="shared" si="1"/>
        <v>#N/A</v>
      </c>
      <c r="X42" s="5" t="e">
        <f t="shared" si="2"/>
        <v>#N/A</v>
      </c>
    </row>
    <row r="43" spans="1:24" x14ac:dyDescent="0.2">
      <c r="A43" s="3" t="s">
        <v>195</v>
      </c>
      <c r="B43" s="31"/>
      <c r="C43" s="31"/>
      <c r="D43" s="31"/>
      <c r="E43" s="31"/>
      <c r="F43" s="31"/>
      <c r="G43" s="31"/>
      <c r="H43" s="31"/>
      <c r="I43" s="31"/>
      <c r="J43" s="31"/>
      <c r="K43" s="31"/>
      <c r="L43" s="4">
        <f t="shared" si="0"/>
        <v>0</v>
      </c>
      <c r="M43" s="31"/>
      <c r="N43" s="31"/>
      <c r="O43" s="31"/>
      <c r="P43" s="31"/>
      <c r="Q43" s="31"/>
      <c r="R43" s="31"/>
      <c r="S43" s="31"/>
      <c r="T43" s="31"/>
      <c r="U43" s="31"/>
      <c r="V43" s="4" t="e">
        <f>(7*N43*O43*VLOOKUP(M43,Lookup!$A$2:$B$22,2,FALSE))+(7*Q43*R43*VLOOKUP(P43,Lookup!$A$2:$B$22,2,FALSE))+(7*T43*U43*VLOOKUP(S43,Lookup!$A$2:$B$22,2,FALSE))</f>
        <v>#N/A</v>
      </c>
      <c r="W43" s="4" t="e">
        <f t="shared" si="1"/>
        <v>#N/A</v>
      </c>
      <c r="X43" s="5" t="e">
        <f t="shared" si="2"/>
        <v>#N/A</v>
      </c>
    </row>
    <row r="44" spans="1:24" x14ac:dyDescent="0.2">
      <c r="A44" s="3" t="s">
        <v>196</v>
      </c>
      <c r="B44" s="31"/>
      <c r="C44" s="31"/>
      <c r="D44" s="31"/>
      <c r="E44" s="31"/>
      <c r="F44" s="31"/>
      <c r="G44" s="31"/>
      <c r="H44" s="31"/>
      <c r="I44" s="31"/>
      <c r="J44" s="31"/>
      <c r="K44" s="31"/>
      <c r="L44" s="4">
        <f t="shared" si="0"/>
        <v>0</v>
      </c>
      <c r="M44" s="31"/>
      <c r="N44" s="31"/>
      <c r="O44" s="31"/>
      <c r="P44" s="31"/>
      <c r="Q44" s="31"/>
      <c r="R44" s="31"/>
      <c r="S44" s="31"/>
      <c r="T44" s="31"/>
      <c r="U44" s="31"/>
      <c r="V44" s="4" t="e">
        <f>(7*N44*O44*VLOOKUP(M44,Lookup!$A$2:$B$22,2,FALSE))+(7*Q44*R44*VLOOKUP(P44,Lookup!$A$2:$B$22,2,FALSE))+(7*T44*U44*VLOOKUP(S44,Lookup!$A$2:$B$22,2,FALSE))</f>
        <v>#N/A</v>
      </c>
      <c r="W44" s="4" t="e">
        <f t="shared" si="1"/>
        <v>#N/A</v>
      </c>
      <c r="X44" s="5" t="e">
        <f t="shared" si="2"/>
        <v>#N/A</v>
      </c>
    </row>
    <row r="45" spans="1:24" x14ac:dyDescent="0.2">
      <c r="A45" s="3" t="s">
        <v>197</v>
      </c>
      <c r="B45" s="31"/>
      <c r="C45" s="31"/>
      <c r="D45" s="31"/>
      <c r="E45" s="31"/>
      <c r="F45" s="31"/>
      <c r="G45" s="31"/>
      <c r="H45" s="31"/>
      <c r="I45" s="31"/>
      <c r="J45" s="31"/>
      <c r="K45" s="31"/>
      <c r="L45" s="4">
        <f t="shared" si="0"/>
        <v>0</v>
      </c>
      <c r="M45" s="31"/>
      <c r="N45" s="31"/>
      <c r="O45" s="31"/>
      <c r="P45" s="31"/>
      <c r="Q45" s="31"/>
      <c r="R45" s="31"/>
      <c r="S45" s="31"/>
      <c r="T45" s="31"/>
      <c r="U45" s="31"/>
      <c r="V45" s="4" t="e">
        <f>(7*N45*O45*VLOOKUP(M45,Lookup!$A$2:$B$22,2,FALSE))+(7*Q45*R45*VLOOKUP(P45,Lookup!$A$2:$B$22,2,FALSE))+(7*T45*U45*VLOOKUP(S45,Lookup!$A$2:$B$22,2,FALSE))</f>
        <v>#N/A</v>
      </c>
      <c r="W45" s="4" t="e">
        <f t="shared" si="1"/>
        <v>#N/A</v>
      </c>
      <c r="X45" s="5" t="e">
        <f t="shared" si="2"/>
        <v>#N/A</v>
      </c>
    </row>
    <row r="46" spans="1:24" x14ac:dyDescent="0.2">
      <c r="A46" s="3" t="s">
        <v>198</v>
      </c>
      <c r="B46" s="31"/>
      <c r="C46" s="31"/>
      <c r="D46" s="31"/>
      <c r="E46" s="31"/>
      <c r="F46" s="31"/>
      <c r="G46" s="31"/>
      <c r="H46" s="31"/>
      <c r="I46" s="31"/>
      <c r="J46" s="31"/>
      <c r="K46" s="31"/>
      <c r="L46" s="4">
        <f t="shared" si="0"/>
        <v>0</v>
      </c>
      <c r="M46" s="31"/>
      <c r="N46" s="31"/>
      <c r="O46" s="31"/>
      <c r="P46" s="31"/>
      <c r="Q46" s="31"/>
      <c r="R46" s="31"/>
      <c r="S46" s="31"/>
      <c r="T46" s="31"/>
      <c r="U46" s="31"/>
      <c r="V46" s="4" t="e">
        <f>(7*N46*O46*VLOOKUP(M46,Lookup!$A$2:$B$22,2,FALSE))+(7*Q46*R46*VLOOKUP(P46,Lookup!$A$2:$B$22,2,FALSE))+(7*T46*U46*VLOOKUP(S46,Lookup!$A$2:$B$22,2,FALSE))</f>
        <v>#N/A</v>
      </c>
      <c r="W46" s="4" t="e">
        <f t="shared" si="1"/>
        <v>#N/A</v>
      </c>
      <c r="X46" s="5" t="e">
        <f t="shared" si="2"/>
        <v>#N/A</v>
      </c>
    </row>
    <row r="47" spans="1:24" x14ac:dyDescent="0.2">
      <c r="A47" s="3" t="s">
        <v>199</v>
      </c>
      <c r="B47" s="31"/>
      <c r="C47" s="31"/>
      <c r="D47" s="31"/>
      <c r="E47" s="31"/>
      <c r="F47" s="31"/>
      <c r="G47" s="31"/>
      <c r="H47" s="31"/>
      <c r="I47" s="31"/>
      <c r="J47" s="31"/>
      <c r="K47" s="31"/>
      <c r="L47" s="4">
        <f t="shared" si="0"/>
        <v>0</v>
      </c>
      <c r="M47" s="31"/>
      <c r="N47" s="31"/>
      <c r="O47" s="31"/>
      <c r="P47" s="31"/>
      <c r="Q47" s="31"/>
      <c r="R47" s="31"/>
      <c r="S47" s="31"/>
      <c r="T47" s="31"/>
      <c r="U47" s="31"/>
      <c r="V47" s="4" t="e">
        <f>(7*N47*O47*VLOOKUP(M47,Lookup!$A$2:$B$22,2,FALSE))+(7*Q47*R47*VLOOKUP(P47,Lookup!$A$2:$B$22,2,FALSE))+(7*T47*U47*VLOOKUP(S47,Lookup!$A$2:$B$22,2,FALSE))</f>
        <v>#N/A</v>
      </c>
      <c r="W47" s="4" t="e">
        <f t="shared" si="1"/>
        <v>#N/A</v>
      </c>
      <c r="X47" s="5" t="e">
        <f t="shared" si="2"/>
        <v>#N/A</v>
      </c>
    </row>
    <row r="48" spans="1:24" x14ac:dyDescent="0.2">
      <c r="A48" s="3" t="s">
        <v>200</v>
      </c>
      <c r="B48" s="31"/>
      <c r="C48" s="31"/>
      <c r="D48" s="31"/>
      <c r="E48" s="31"/>
      <c r="F48" s="31"/>
      <c r="G48" s="31"/>
      <c r="H48" s="31"/>
      <c r="I48" s="31"/>
      <c r="J48" s="31"/>
      <c r="K48" s="31"/>
      <c r="L48" s="4">
        <f t="shared" si="0"/>
        <v>0</v>
      </c>
      <c r="M48" s="31"/>
      <c r="N48" s="31"/>
      <c r="O48" s="31"/>
      <c r="P48" s="31"/>
      <c r="Q48" s="31"/>
      <c r="R48" s="31"/>
      <c r="S48" s="31"/>
      <c r="T48" s="31"/>
      <c r="U48" s="31"/>
      <c r="V48" s="4" t="e">
        <f>(7*N48*O48*VLOOKUP(M48,Lookup!$A$2:$B$22,2,FALSE))+(7*Q48*R48*VLOOKUP(P48,Lookup!$A$2:$B$22,2,FALSE))+(7*T48*U48*VLOOKUP(S48,Lookup!$A$2:$B$22,2,FALSE))</f>
        <v>#N/A</v>
      </c>
      <c r="W48" s="4" t="e">
        <f t="shared" si="1"/>
        <v>#N/A</v>
      </c>
      <c r="X48" s="5" t="e">
        <f t="shared" si="2"/>
        <v>#N/A</v>
      </c>
    </row>
    <row r="49" spans="1:24" x14ac:dyDescent="0.2">
      <c r="A49" s="3" t="s">
        <v>201</v>
      </c>
      <c r="B49" s="31"/>
      <c r="C49" s="31"/>
      <c r="D49" s="31"/>
      <c r="E49" s="31"/>
      <c r="F49" s="31"/>
      <c r="G49" s="31"/>
      <c r="H49" s="31"/>
      <c r="I49" s="31"/>
      <c r="J49" s="31"/>
      <c r="K49" s="31"/>
      <c r="L49" s="4">
        <f t="shared" si="0"/>
        <v>0</v>
      </c>
      <c r="M49" s="31"/>
      <c r="N49" s="31"/>
      <c r="O49" s="31"/>
      <c r="P49" s="31"/>
      <c r="Q49" s="31"/>
      <c r="R49" s="31"/>
      <c r="S49" s="31"/>
      <c r="T49" s="31"/>
      <c r="U49" s="31"/>
      <c r="V49" s="4" t="e">
        <f>(7*N49*O49*VLOOKUP(M49,Lookup!$A$2:$B$22,2,FALSE))+(7*Q49*R49*VLOOKUP(P49,Lookup!$A$2:$B$22,2,FALSE))+(7*T49*U49*VLOOKUP(S49,Lookup!$A$2:$B$22,2,FALSE))</f>
        <v>#N/A</v>
      </c>
      <c r="W49" s="4" t="e">
        <f t="shared" si="1"/>
        <v>#N/A</v>
      </c>
      <c r="X49" s="5" t="e">
        <f t="shared" si="2"/>
        <v>#N/A</v>
      </c>
    </row>
    <row r="50" spans="1:24" x14ac:dyDescent="0.2">
      <c r="A50" s="3" t="s">
        <v>202</v>
      </c>
      <c r="B50" s="31"/>
      <c r="C50" s="31"/>
      <c r="D50" s="31"/>
      <c r="E50" s="31"/>
      <c r="F50" s="31"/>
      <c r="G50" s="31"/>
      <c r="H50" s="31"/>
      <c r="I50" s="31"/>
      <c r="J50" s="31"/>
      <c r="K50" s="31"/>
      <c r="L50" s="4">
        <f t="shared" si="0"/>
        <v>0</v>
      </c>
      <c r="M50" s="31"/>
      <c r="N50" s="31"/>
      <c r="O50" s="31"/>
      <c r="P50" s="31"/>
      <c r="Q50" s="31"/>
      <c r="R50" s="31"/>
      <c r="S50" s="31"/>
      <c r="T50" s="31"/>
      <c r="U50" s="31"/>
      <c r="V50" s="4" t="e">
        <f>(7*N50*O50*VLOOKUP(M50,Lookup!$A$2:$B$22,2,FALSE))+(7*Q50*R50*VLOOKUP(P50,Lookup!$A$2:$B$22,2,FALSE))+(7*T50*U50*VLOOKUP(S50,Lookup!$A$2:$B$22,2,FALSE))</f>
        <v>#N/A</v>
      </c>
      <c r="W50" s="4" t="e">
        <f t="shared" si="1"/>
        <v>#N/A</v>
      </c>
      <c r="X50" s="5" t="e">
        <f t="shared" si="2"/>
        <v>#N/A</v>
      </c>
    </row>
    <row r="51" spans="1:24" x14ac:dyDescent="0.2">
      <c r="A51" s="3" t="s">
        <v>203</v>
      </c>
      <c r="B51" s="31"/>
      <c r="C51" s="31"/>
      <c r="D51" s="31"/>
      <c r="E51" s="31"/>
      <c r="F51" s="31"/>
      <c r="G51" s="31"/>
      <c r="H51" s="31"/>
      <c r="I51" s="31"/>
      <c r="J51" s="31"/>
      <c r="K51" s="31"/>
      <c r="L51" s="4">
        <f t="shared" si="0"/>
        <v>0</v>
      </c>
      <c r="M51" s="31"/>
      <c r="N51" s="31"/>
      <c r="O51" s="31"/>
      <c r="P51" s="31"/>
      <c r="Q51" s="31"/>
      <c r="R51" s="31"/>
      <c r="S51" s="31"/>
      <c r="T51" s="31"/>
      <c r="U51" s="31"/>
      <c r="V51" s="4" t="e">
        <f>(7*N51*O51*VLOOKUP(M51,Lookup!$A$2:$B$22,2,FALSE))+(7*Q51*R51*VLOOKUP(P51,Lookup!$A$2:$B$22,2,FALSE))+(7*T51*U51*VLOOKUP(S51,Lookup!$A$2:$B$22,2,FALSE))</f>
        <v>#N/A</v>
      </c>
      <c r="W51" s="4" t="e">
        <f t="shared" si="1"/>
        <v>#N/A</v>
      </c>
      <c r="X51" s="5" t="e">
        <f t="shared" si="2"/>
        <v>#N/A</v>
      </c>
    </row>
    <row r="52" spans="1:24" x14ac:dyDescent="0.2">
      <c r="A52" s="3" t="s">
        <v>204</v>
      </c>
      <c r="B52" s="31"/>
      <c r="C52" s="31"/>
      <c r="D52" s="31"/>
      <c r="E52" s="31"/>
      <c r="F52" s="31"/>
      <c r="G52" s="31"/>
      <c r="H52" s="31"/>
      <c r="I52" s="31"/>
      <c r="J52" s="31"/>
      <c r="K52" s="31"/>
      <c r="L52" s="4">
        <f t="shared" si="0"/>
        <v>0</v>
      </c>
      <c r="M52" s="31"/>
      <c r="N52" s="31"/>
      <c r="O52" s="31"/>
      <c r="P52" s="31"/>
      <c r="Q52" s="31"/>
      <c r="R52" s="31"/>
      <c r="S52" s="31"/>
      <c r="T52" s="31"/>
      <c r="U52" s="31"/>
      <c r="V52" s="4" t="e">
        <f>(7*N52*O52*VLOOKUP(M52,Lookup!$A$2:$B$22,2,FALSE))+(7*Q52*R52*VLOOKUP(P52,Lookup!$A$2:$B$22,2,FALSE))+(7*T52*U52*VLOOKUP(S52,Lookup!$A$2:$B$22,2,FALSE))</f>
        <v>#N/A</v>
      </c>
      <c r="W52" s="4" t="e">
        <f t="shared" si="1"/>
        <v>#N/A</v>
      </c>
      <c r="X52" s="5" t="e">
        <f t="shared" si="2"/>
        <v>#N/A</v>
      </c>
    </row>
    <row r="53" spans="1:24" x14ac:dyDescent="0.2">
      <c r="A53" s="3" t="s">
        <v>205</v>
      </c>
      <c r="B53" s="31"/>
      <c r="C53" s="31"/>
      <c r="D53" s="31"/>
      <c r="E53" s="31"/>
      <c r="F53" s="31"/>
      <c r="G53" s="31"/>
      <c r="H53" s="31"/>
      <c r="I53" s="31"/>
      <c r="J53" s="31"/>
      <c r="K53" s="31"/>
      <c r="L53" s="4">
        <f t="shared" si="0"/>
        <v>0</v>
      </c>
      <c r="M53" s="31"/>
      <c r="N53" s="31"/>
      <c r="O53" s="31"/>
      <c r="P53" s="31"/>
      <c r="Q53" s="31"/>
      <c r="R53" s="31"/>
      <c r="S53" s="31"/>
      <c r="T53" s="31"/>
      <c r="U53" s="31"/>
      <c r="V53" s="4" t="e">
        <f>(7*N53*O53*VLOOKUP(M53,Lookup!$A$2:$B$22,2,FALSE))+(7*Q53*R53*VLOOKUP(P53,Lookup!$A$2:$B$22,2,FALSE))+(7*T53*U53*VLOOKUP(S53,Lookup!$A$2:$B$22,2,FALSE))</f>
        <v>#N/A</v>
      </c>
      <c r="W53" s="4" t="e">
        <f t="shared" si="1"/>
        <v>#N/A</v>
      </c>
      <c r="X53" s="5" t="e">
        <f t="shared" si="2"/>
        <v>#N/A</v>
      </c>
    </row>
    <row r="54" spans="1:24" x14ac:dyDescent="0.2">
      <c r="A54" s="3" t="s">
        <v>206</v>
      </c>
      <c r="B54" s="31"/>
      <c r="C54" s="31"/>
      <c r="D54" s="31"/>
      <c r="E54" s="31"/>
      <c r="F54" s="31"/>
      <c r="G54" s="31"/>
      <c r="H54" s="31"/>
      <c r="I54" s="31"/>
      <c r="J54" s="31"/>
      <c r="K54" s="31"/>
      <c r="L54" s="4">
        <f t="shared" si="0"/>
        <v>0</v>
      </c>
      <c r="M54" s="31"/>
      <c r="N54" s="31"/>
      <c r="O54" s="31"/>
      <c r="P54" s="31"/>
      <c r="Q54" s="31"/>
      <c r="R54" s="31"/>
      <c r="S54" s="31"/>
      <c r="T54" s="31"/>
      <c r="U54" s="31"/>
      <c r="V54" s="4" t="e">
        <f>(7*N54*O54*VLOOKUP(M54,Lookup!$A$2:$B$22,2,FALSE))+(7*Q54*R54*VLOOKUP(P54,Lookup!$A$2:$B$22,2,FALSE))+(7*T54*U54*VLOOKUP(S54,Lookup!$A$2:$B$22,2,FALSE))</f>
        <v>#N/A</v>
      </c>
      <c r="W54" s="4" t="e">
        <f t="shared" si="1"/>
        <v>#N/A</v>
      </c>
      <c r="X54" s="5" t="e">
        <f t="shared" si="2"/>
        <v>#N/A</v>
      </c>
    </row>
  </sheetData>
  <sheetProtection algorithmName="SHA-512" hashValue="25GR/vkV5NUWOpy3nIsSSHmKPjGc67czpPLKrcrlyH6CW043Y1spAxkQiTFHMllCt4SENSTgeb2Srr00m03Qhw==" saltValue="JB39yeB9qg69D2dIQYnRIQ==" spinCount="100000" sheet="1" objects="1" scenarios="1"/>
  <mergeCells count="3">
    <mergeCell ref="W1:X1"/>
    <mergeCell ref="M1:V1"/>
    <mergeCell ref="A1:L1"/>
  </mergeCells>
  <phoneticPr fontId="10" type="noConversion"/>
  <conditionalFormatting sqref="X3:X54">
    <cfRule type="containsText" dxfId="0" priority="1" operator="containsText" text="You have insufficent forage supply. Plan supplementation strategies accordingly.">
      <formula>NOT(ISERROR(SEARCH("You have insufficent forage supply. Plan supplementation strategies accordingly.",X3)))</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A9ED0406-D4C6-8A4B-8DB6-0B76AF8D61A1}">
          <x14:formula1>
            <xm:f>Lookup!$A2:$A22</xm:f>
          </x14:formula1>
          <xm:sqref>M3:M54 S3:S54 P3:P54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60FA0-5098-7048-89F2-EFAC44902FD1}">
  <sheetPr>
    <tabColor theme="1"/>
  </sheetPr>
  <dimension ref="A1:U23"/>
  <sheetViews>
    <sheetView tabSelected="1" zoomScale="89" workbookViewId="0">
      <selection activeCell="B9" sqref="B9"/>
    </sheetView>
  </sheetViews>
  <sheetFormatPr baseColWidth="10" defaultColWidth="11" defaultRowHeight="16" x14ac:dyDescent="0.2"/>
  <cols>
    <col min="1" max="1" width="21.83203125" customWidth="1"/>
    <col min="2" max="2" width="13.83203125" style="1" customWidth="1"/>
    <col min="4" max="4" width="22.6640625" customWidth="1"/>
    <col min="5" max="5" width="12.6640625" style="1" bestFit="1" customWidth="1"/>
    <col min="6" max="7" width="10.83203125" style="1"/>
    <col min="9" max="9" width="20.1640625" customWidth="1"/>
    <col min="12" max="12" width="22.83203125" bestFit="1" customWidth="1"/>
    <col min="13" max="13" width="22.5" style="1" bestFit="1" customWidth="1"/>
    <col min="14" max="14" width="14" style="1" customWidth="1"/>
    <col min="20" max="20" width="14.6640625" style="1" customWidth="1"/>
  </cols>
  <sheetData>
    <row r="1" spans="1:21" x14ac:dyDescent="0.2">
      <c r="A1" t="s">
        <v>207</v>
      </c>
      <c r="B1" s="1" t="s">
        <v>208</v>
      </c>
      <c r="D1" t="s">
        <v>209</v>
      </c>
      <c r="E1" s="1" t="s">
        <v>30</v>
      </c>
      <c r="F1" s="1" t="s">
        <v>210</v>
      </c>
      <c r="G1" s="1" t="s">
        <v>211</v>
      </c>
      <c r="I1" s="1" t="s">
        <v>212</v>
      </c>
      <c r="J1" s="1" t="s">
        <v>213</v>
      </c>
      <c r="M1" s="57" t="s">
        <v>214</v>
      </c>
      <c r="N1" s="57"/>
      <c r="O1" s="58" t="s">
        <v>215</v>
      </c>
      <c r="P1" s="58"/>
    </row>
    <row r="2" spans="1:21" x14ac:dyDescent="0.2">
      <c r="A2" t="s">
        <v>24</v>
      </c>
      <c r="B2" s="1">
        <v>0</v>
      </c>
      <c r="D2" t="s">
        <v>24</v>
      </c>
      <c r="E2" s="1">
        <f>F2*0.75</f>
        <v>0</v>
      </c>
      <c r="F2" s="1">
        <v>0</v>
      </c>
      <c r="G2" s="1">
        <f>F2*1.25</f>
        <v>0</v>
      </c>
      <c r="I2" s="1" t="s">
        <v>30</v>
      </c>
      <c r="J2" s="1">
        <v>0.75</v>
      </c>
      <c r="L2" s="20" t="s">
        <v>216</v>
      </c>
      <c r="M2" s="19" t="s">
        <v>217</v>
      </c>
      <c r="N2" s="19" t="s">
        <v>218</v>
      </c>
      <c r="O2" s="19" t="s">
        <v>210</v>
      </c>
      <c r="P2" s="19" t="s">
        <v>219</v>
      </c>
      <c r="Q2" s="19"/>
      <c r="T2" s="19" t="s">
        <v>220</v>
      </c>
    </row>
    <row r="3" spans="1:21" x14ac:dyDescent="0.2">
      <c r="A3" t="s">
        <v>221</v>
      </c>
      <c r="B3" s="38">
        <v>0.02</v>
      </c>
      <c r="D3" t="s">
        <v>28</v>
      </c>
      <c r="E3" s="1">
        <f t="shared" ref="E3:E6" si="0">F3*0.75</f>
        <v>7500</v>
      </c>
      <c r="F3" s="1">
        <v>10000</v>
      </c>
      <c r="G3" s="1">
        <f t="shared" ref="G3:G6" si="1">F3*1.25</f>
        <v>12500</v>
      </c>
      <c r="I3" s="1" t="s">
        <v>210</v>
      </c>
      <c r="J3" s="1">
        <v>1</v>
      </c>
      <c r="L3" s="18" t="s">
        <v>222</v>
      </c>
      <c r="M3" s="21">
        <v>10</v>
      </c>
      <c r="N3" s="21">
        <v>4</v>
      </c>
      <c r="O3" s="19">
        <v>225</v>
      </c>
      <c r="P3" s="19" t="s">
        <v>223</v>
      </c>
      <c r="T3" s="1" t="s">
        <v>77</v>
      </c>
      <c r="U3">
        <v>0.5</v>
      </c>
    </row>
    <row r="4" spans="1:21" x14ac:dyDescent="0.2">
      <c r="A4" t="s">
        <v>224</v>
      </c>
      <c r="B4" s="38">
        <v>2.75E-2</v>
      </c>
      <c r="D4" t="s">
        <v>225</v>
      </c>
      <c r="E4" s="1">
        <f t="shared" si="0"/>
        <v>3000</v>
      </c>
      <c r="F4" s="1">
        <v>4000</v>
      </c>
      <c r="G4" s="1">
        <f t="shared" si="1"/>
        <v>5000</v>
      </c>
      <c r="I4" s="1" t="s">
        <v>211</v>
      </c>
      <c r="J4" s="1">
        <v>1.25</v>
      </c>
      <c r="L4" s="18" t="s">
        <v>226</v>
      </c>
      <c r="M4" s="22">
        <v>10</v>
      </c>
      <c r="N4" s="21">
        <v>4</v>
      </c>
      <c r="O4" s="19">
        <v>225</v>
      </c>
      <c r="P4" s="19" t="s">
        <v>223</v>
      </c>
      <c r="T4" s="19" t="s">
        <v>210</v>
      </c>
      <c r="U4">
        <v>1</v>
      </c>
    </row>
    <row r="5" spans="1:21" x14ac:dyDescent="0.2">
      <c r="A5" t="s">
        <v>227</v>
      </c>
      <c r="B5" s="38">
        <v>2.2499999999999999E-2</v>
      </c>
      <c r="D5" t="s">
        <v>49</v>
      </c>
      <c r="E5" s="1">
        <f t="shared" si="0"/>
        <v>3000</v>
      </c>
      <c r="F5" s="1">
        <v>4000</v>
      </c>
      <c r="G5" s="1">
        <f t="shared" si="1"/>
        <v>5000</v>
      </c>
      <c r="L5" s="18" t="s">
        <v>228</v>
      </c>
      <c r="M5" s="23">
        <v>8</v>
      </c>
      <c r="N5" s="23">
        <v>3</v>
      </c>
      <c r="O5" s="19">
        <v>200</v>
      </c>
      <c r="P5" s="19" t="s">
        <v>229</v>
      </c>
      <c r="T5" s="19" t="s">
        <v>230</v>
      </c>
      <c r="U5">
        <v>1.25</v>
      </c>
    </row>
    <row r="6" spans="1:21" x14ac:dyDescent="0.2">
      <c r="A6" t="s">
        <v>231</v>
      </c>
      <c r="B6" s="1">
        <v>2.5000000000000001E-2</v>
      </c>
      <c r="D6" t="s">
        <v>232</v>
      </c>
      <c r="E6" s="1">
        <f t="shared" si="0"/>
        <v>6000</v>
      </c>
      <c r="F6" s="1">
        <v>8000</v>
      </c>
      <c r="G6" s="1">
        <f t="shared" si="1"/>
        <v>10000</v>
      </c>
      <c r="I6" t="s">
        <v>233</v>
      </c>
      <c r="L6" s="18" t="s">
        <v>234</v>
      </c>
      <c r="M6" s="23">
        <v>6</v>
      </c>
      <c r="N6" s="23">
        <v>3</v>
      </c>
      <c r="O6" s="19">
        <v>250</v>
      </c>
      <c r="P6" s="19" t="s">
        <v>223</v>
      </c>
    </row>
    <row r="7" spans="1:21" x14ac:dyDescent="0.2">
      <c r="A7" t="s">
        <v>235</v>
      </c>
      <c r="B7" s="38">
        <v>0.02</v>
      </c>
      <c r="D7" t="s">
        <v>236</v>
      </c>
      <c r="E7" s="1">
        <f t="shared" ref="E7:E15" si="2">F7*0.75</f>
        <v>6000</v>
      </c>
      <c r="F7" s="1">
        <v>8000</v>
      </c>
      <c r="G7" s="1">
        <f t="shared" ref="G7:G15" si="3">F7*1.25</f>
        <v>10000</v>
      </c>
      <c r="I7" t="s">
        <v>33</v>
      </c>
      <c r="J7">
        <v>0.4</v>
      </c>
      <c r="L7" s="18" t="s">
        <v>237</v>
      </c>
      <c r="M7" s="23">
        <v>8</v>
      </c>
      <c r="N7" s="23">
        <v>3</v>
      </c>
      <c r="O7" s="19">
        <v>200</v>
      </c>
      <c r="P7" s="19" t="s">
        <v>238</v>
      </c>
    </row>
    <row r="8" spans="1:21" x14ac:dyDescent="0.2">
      <c r="A8" t="s">
        <v>239</v>
      </c>
      <c r="B8" s="38">
        <v>0.03</v>
      </c>
      <c r="D8" t="s">
        <v>240</v>
      </c>
      <c r="E8" s="1">
        <f t="shared" si="2"/>
        <v>6000</v>
      </c>
      <c r="F8" s="1">
        <v>8000</v>
      </c>
      <c r="G8" s="1">
        <f t="shared" si="3"/>
        <v>10000</v>
      </c>
      <c r="I8" t="s">
        <v>241</v>
      </c>
      <c r="J8">
        <v>0.6</v>
      </c>
      <c r="L8" s="18" t="s">
        <v>242</v>
      </c>
      <c r="M8" s="23">
        <v>8</v>
      </c>
      <c r="N8" s="23">
        <v>3</v>
      </c>
      <c r="O8" s="19">
        <v>260</v>
      </c>
      <c r="P8" s="19" t="s">
        <v>243</v>
      </c>
    </row>
    <row r="9" spans="1:21" x14ac:dyDescent="0.2">
      <c r="A9" t="s">
        <v>244</v>
      </c>
      <c r="B9" s="38">
        <v>0.03</v>
      </c>
      <c r="D9" t="s">
        <v>50</v>
      </c>
      <c r="E9" s="1">
        <f t="shared" si="2"/>
        <v>4500</v>
      </c>
      <c r="F9" s="1">
        <v>6000</v>
      </c>
      <c r="G9" s="1">
        <f t="shared" si="3"/>
        <v>7500</v>
      </c>
      <c r="I9" t="s">
        <v>245</v>
      </c>
      <c r="J9">
        <v>0.8</v>
      </c>
      <c r="L9" s="18" t="s">
        <v>246</v>
      </c>
      <c r="M9" s="23">
        <v>8</v>
      </c>
      <c r="N9" s="23">
        <v>4</v>
      </c>
      <c r="O9" s="19">
        <v>150</v>
      </c>
      <c r="P9" s="19" t="s">
        <v>247</v>
      </c>
    </row>
    <row r="10" spans="1:21" x14ac:dyDescent="0.2">
      <c r="A10" t="s">
        <v>248</v>
      </c>
      <c r="B10" s="1">
        <v>3.5000000000000003E-2</v>
      </c>
      <c r="D10" s="20" t="s">
        <v>249</v>
      </c>
      <c r="E10" s="1">
        <f t="shared" si="2"/>
        <v>4125</v>
      </c>
      <c r="F10" s="1">
        <v>5500</v>
      </c>
      <c r="G10" s="1">
        <f t="shared" si="3"/>
        <v>6875</v>
      </c>
      <c r="L10" s="18" t="s">
        <v>250</v>
      </c>
      <c r="M10" s="23">
        <v>8</v>
      </c>
      <c r="N10" s="23">
        <v>4</v>
      </c>
      <c r="O10" s="19">
        <v>210</v>
      </c>
      <c r="P10" s="19" t="s">
        <v>238</v>
      </c>
    </row>
    <row r="11" spans="1:21" x14ac:dyDescent="0.2">
      <c r="A11" t="s">
        <v>251</v>
      </c>
      <c r="B11" s="38">
        <v>0.02</v>
      </c>
      <c r="D11" s="20" t="s">
        <v>222</v>
      </c>
      <c r="E11" s="1">
        <f t="shared" si="2"/>
        <v>6000</v>
      </c>
      <c r="F11" s="1">
        <v>8000</v>
      </c>
      <c r="G11" s="1">
        <f t="shared" si="3"/>
        <v>10000</v>
      </c>
      <c r="L11" s="18" t="s">
        <v>249</v>
      </c>
      <c r="M11" s="23">
        <v>8</v>
      </c>
      <c r="N11" s="23">
        <v>4</v>
      </c>
      <c r="O11" s="19">
        <v>190</v>
      </c>
      <c r="P11" s="19" t="s">
        <v>252</v>
      </c>
    </row>
    <row r="12" spans="1:21" x14ac:dyDescent="0.2">
      <c r="A12" t="s">
        <v>253</v>
      </c>
      <c r="B12" s="38">
        <v>0.03</v>
      </c>
      <c r="D12" s="20" t="s">
        <v>226</v>
      </c>
      <c r="E12" s="1">
        <f t="shared" si="2"/>
        <v>6750</v>
      </c>
      <c r="F12" s="1">
        <v>9000</v>
      </c>
      <c r="G12" s="1">
        <f t="shared" si="3"/>
        <v>11250</v>
      </c>
      <c r="L12" s="20"/>
      <c r="M12" s="19"/>
      <c r="N12" s="19"/>
    </row>
    <row r="13" spans="1:21" x14ac:dyDescent="0.2">
      <c r="A13" t="s">
        <v>254</v>
      </c>
      <c r="B13" s="38">
        <v>0.03</v>
      </c>
      <c r="D13" s="20" t="s">
        <v>228</v>
      </c>
      <c r="E13" s="1">
        <f t="shared" si="2"/>
        <v>3000</v>
      </c>
      <c r="F13" s="1">
        <v>4000</v>
      </c>
      <c r="G13" s="1">
        <f t="shared" si="3"/>
        <v>5000</v>
      </c>
      <c r="L13" s="20"/>
    </row>
    <row r="14" spans="1:21" x14ac:dyDescent="0.2">
      <c r="A14" t="s">
        <v>255</v>
      </c>
      <c r="B14" s="1">
        <v>3.5000000000000003E-2</v>
      </c>
      <c r="D14" t="s">
        <v>256</v>
      </c>
      <c r="E14" s="1">
        <f t="shared" si="2"/>
        <v>7500</v>
      </c>
      <c r="F14" s="1">
        <v>10000</v>
      </c>
      <c r="G14" s="1">
        <f t="shared" si="3"/>
        <v>12500</v>
      </c>
      <c r="L14" s="20"/>
    </row>
    <row r="15" spans="1:21" x14ac:dyDescent="0.2">
      <c r="A15" t="s">
        <v>257</v>
      </c>
      <c r="B15" s="38">
        <v>2.2499999999999999E-2</v>
      </c>
      <c r="D15" t="s">
        <v>258</v>
      </c>
      <c r="E15" s="1">
        <f t="shared" si="2"/>
        <v>9000</v>
      </c>
      <c r="F15" s="1">
        <v>12000</v>
      </c>
      <c r="G15" s="1">
        <f t="shared" si="3"/>
        <v>15000</v>
      </c>
      <c r="L15" s="20"/>
    </row>
    <row r="16" spans="1:21" x14ac:dyDescent="0.2">
      <c r="A16" t="s">
        <v>259</v>
      </c>
      <c r="B16" s="38">
        <v>0.03</v>
      </c>
      <c r="L16" s="20"/>
    </row>
    <row r="17" spans="1:12" x14ac:dyDescent="0.2">
      <c r="A17" t="s">
        <v>260</v>
      </c>
      <c r="B17" s="38">
        <v>0.03</v>
      </c>
      <c r="L17" s="20"/>
    </row>
    <row r="18" spans="1:12" x14ac:dyDescent="0.2">
      <c r="A18" t="s">
        <v>261</v>
      </c>
      <c r="B18" s="1">
        <v>3.5000000000000003E-2</v>
      </c>
      <c r="L18" s="20"/>
    </row>
    <row r="19" spans="1:12" x14ac:dyDescent="0.2">
      <c r="A19" t="s">
        <v>262</v>
      </c>
      <c r="B19" s="1">
        <v>2.5000000000000001E-2</v>
      </c>
      <c r="L19" s="20"/>
    </row>
    <row r="20" spans="1:12" x14ac:dyDescent="0.2">
      <c r="L20" s="20"/>
    </row>
    <row r="21" spans="1:12" x14ac:dyDescent="0.2">
      <c r="L21" s="20"/>
    </row>
    <row r="22" spans="1:12" x14ac:dyDescent="0.2">
      <c r="L22" s="18"/>
    </row>
    <row r="23" spans="1:12" x14ac:dyDescent="0.2">
      <c r="L23" s="18"/>
    </row>
  </sheetData>
  <sheetProtection algorithmName="SHA-512" hashValue="WOg+dri/x+Dbp/lOg82cHyP0LN4vsfmRI6LgnACLeDkisplyHoO3zPKjlQpBcPp6FSex+Mb0jFDjTFBkCVTmiw==" saltValue="oIWXhkmJjbEEYV3dPjx5cA==" spinCount="100000" sheet="1" objects="1" scenarios="1"/>
  <mergeCells count="2">
    <mergeCell ref="M1:N1"/>
    <mergeCell ref="O1:P1"/>
  </mergeCells>
  <pageMargins left="0.7" right="0.7" top="0.75" bottom="0.75" header="0.3" footer="0.3"/>
  <tableParts count="6">
    <tablePart r:id="rId1"/>
    <tablePart r:id="rId2"/>
    <tablePart r:id="rId3"/>
    <tablePart r:id="rId4"/>
    <tablePart r:id="rId5"/>
    <tablePart r:id="rId6"/>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Start Here!</vt:lpstr>
      <vt:lpstr>Forecasted forage balance</vt:lpstr>
      <vt:lpstr>Calculating paddocks</vt:lpstr>
      <vt:lpstr>Printable summary</vt:lpstr>
      <vt:lpstr>Grazing stick calculator</vt:lpstr>
      <vt:lpstr>Actual forage balance</vt:lpstr>
      <vt:lpstr>Lookup</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Lisa Leanne Baxter</cp:lastModifiedBy>
  <cp:revision/>
  <dcterms:created xsi:type="dcterms:W3CDTF">2023-01-02T19:24:53Z</dcterms:created>
  <dcterms:modified xsi:type="dcterms:W3CDTF">2023-09-12T20:02:05Z</dcterms:modified>
  <cp:category/>
  <cp:contentStatus/>
</cp:coreProperties>
</file>